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emaanand/Documents/"/>
    </mc:Choice>
  </mc:AlternateContent>
  <xr:revisionPtr revIDLastSave="0" documentId="8_{6F7B5E4A-5B55-2C49-A71D-B6DFE79B3C29}" xr6:coauthVersionLast="47" xr6:coauthVersionMax="47" xr10:uidLastSave="{00000000-0000-0000-0000-000000000000}"/>
  <bookViews>
    <workbookView xWindow="420" yWindow="760" windowWidth="32100" windowHeight="19680" firstSheet="3" activeTab="12" xr2:uid="{D01871B0-5849-9F46-B818-F169E1FC3949}"/>
  </bookViews>
  <sheets>
    <sheet name="frensel_sphere_D3" sheetId="12" r:id="rId1"/>
    <sheet name="frensel_angle_lens (2)" sheetId="10" r:id="rId2"/>
    <sheet name="Sheet8" sheetId="11" r:id="rId3"/>
    <sheet name="frensel_angle_lens" sheetId="6" r:id="rId4"/>
    <sheet name="Sheet5" sheetId="8" r:id="rId5"/>
    <sheet name="frensel3" sheetId="3" r:id="rId6"/>
    <sheet name="Sheet1" sheetId="1" r:id="rId7"/>
    <sheet name="Sheet2" sheetId="2" r:id="rId8"/>
    <sheet name="Sheet3" sheetId="4" r:id="rId9"/>
    <sheet name="frensel_sphere" sheetId="5" r:id="rId10"/>
    <sheet name="Sheet6" sheetId="13" r:id="rId11"/>
    <sheet name="frensel_sphere_D4" sheetId="7" r:id="rId12"/>
    <sheet name="new_freslens" sheetId="14" r:id="rId13"/>
    <sheet name="EM for new FrLens1" sheetId="15" r:id="rId14"/>
    <sheet name="new_freslens (2)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16" i="14" l="1"/>
  <c r="CJ17" i="14"/>
  <c r="CJ18" i="14"/>
  <c r="CJ19" i="14"/>
  <c r="CJ20" i="14"/>
  <c r="CJ21" i="14"/>
  <c r="CJ22" i="14"/>
  <c r="CJ23" i="14"/>
  <c r="CJ24" i="14"/>
  <c r="CJ25" i="14"/>
  <c r="CJ26" i="14"/>
  <c r="CJ27" i="14"/>
  <c r="CJ28" i="14"/>
  <c r="CJ29" i="14"/>
  <c r="CJ30" i="14"/>
  <c r="CJ31" i="14"/>
  <c r="CJ32" i="14"/>
  <c r="CJ33" i="14"/>
  <c r="CJ34" i="14"/>
  <c r="CJ35" i="14"/>
  <c r="CJ36" i="14"/>
  <c r="CJ37" i="14"/>
  <c r="CJ38" i="14"/>
  <c r="CJ39" i="14"/>
  <c r="CJ40" i="14"/>
  <c r="CJ41" i="14"/>
  <c r="CJ42" i="14"/>
  <c r="CJ43" i="14"/>
  <c r="CJ44" i="14"/>
  <c r="CJ45" i="14"/>
  <c r="CJ46" i="14"/>
  <c r="CJ47" i="14"/>
  <c r="CJ48" i="14"/>
  <c r="CJ49" i="14"/>
  <c r="CJ50" i="14"/>
  <c r="CJ51" i="14"/>
  <c r="CJ52" i="14"/>
  <c r="CJ53" i="14"/>
  <c r="CJ54" i="14"/>
  <c r="CJ55" i="14"/>
  <c r="CJ56" i="14"/>
  <c r="CJ57" i="14"/>
  <c r="CJ58" i="14"/>
  <c r="CJ59" i="14"/>
  <c r="CJ60" i="14"/>
  <c r="CJ61" i="14"/>
  <c r="CJ62" i="14"/>
  <c r="CJ63" i="14"/>
  <c r="CJ64" i="14"/>
  <c r="CJ65" i="14"/>
  <c r="CJ66" i="14"/>
  <c r="CJ67" i="14"/>
  <c r="CJ68" i="14"/>
  <c r="CJ69" i="14"/>
  <c r="CJ70" i="14"/>
  <c r="CJ71" i="14"/>
  <c r="CJ72" i="14"/>
  <c r="CJ73" i="14"/>
  <c r="CJ74" i="14"/>
  <c r="CJ75" i="14"/>
  <c r="CJ15" i="14"/>
  <c r="CI15" i="14"/>
  <c r="CH17" i="14"/>
  <c r="CI17" i="14"/>
  <c r="CH18" i="14"/>
  <c r="CI18" i="14"/>
  <c r="CH19" i="14"/>
  <c r="CI19" i="14"/>
  <c r="CH20" i="14"/>
  <c r="CI20" i="14"/>
  <c r="CH21" i="14"/>
  <c r="CI21" i="14"/>
  <c r="CH22" i="14"/>
  <c r="CI22" i="14"/>
  <c r="CH23" i="14"/>
  <c r="CI23" i="14"/>
  <c r="CH24" i="14"/>
  <c r="CI24" i="14"/>
  <c r="CH25" i="14"/>
  <c r="CI25" i="14"/>
  <c r="CH26" i="14"/>
  <c r="CI26" i="14"/>
  <c r="CH27" i="14"/>
  <c r="CI27" i="14"/>
  <c r="CH28" i="14"/>
  <c r="CI28" i="14"/>
  <c r="CH29" i="14"/>
  <c r="CI29" i="14"/>
  <c r="CH30" i="14"/>
  <c r="CI30" i="14"/>
  <c r="CH31" i="14"/>
  <c r="CI31" i="14"/>
  <c r="CH32" i="14"/>
  <c r="CI32" i="14"/>
  <c r="CH33" i="14"/>
  <c r="CI33" i="14"/>
  <c r="CH34" i="14"/>
  <c r="CI34" i="14"/>
  <c r="CH35" i="14"/>
  <c r="CI35" i="14"/>
  <c r="CH36" i="14"/>
  <c r="CI36" i="14"/>
  <c r="CH37" i="14"/>
  <c r="CI37" i="14"/>
  <c r="CH38" i="14"/>
  <c r="CI38" i="14"/>
  <c r="CH39" i="14"/>
  <c r="CI39" i="14"/>
  <c r="CH40" i="14"/>
  <c r="CI40" i="14"/>
  <c r="CH41" i="14"/>
  <c r="CI41" i="14"/>
  <c r="CH42" i="14"/>
  <c r="CI42" i="14"/>
  <c r="CH43" i="14"/>
  <c r="CI43" i="14"/>
  <c r="CH44" i="14"/>
  <c r="CI44" i="14"/>
  <c r="CH45" i="14"/>
  <c r="CI45" i="14"/>
  <c r="CH46" i="14"/>
  <c r="CI46" i="14"/>
  <c r="CH47" i="14"/>
  <c r="CI47" i="14"/>
  <c r="CH48" i="14"/>
  <c r="CI48" i="14"/>
  <c r="CH49" i="14"/>
  <c r="CI49" i="14"/>
  <c r="CH50" i="14"/>
  <c r="CI50" i="14"/>
  <c r="CH51" i="14"/>
  <c r="CI51" i="14"/>
  <c r="CH52" i="14"/>
  <c r="CI52" i="14"/>
  <c r="CH53" i="14"/>
  <c r="CI53" i="14"/>
  <c r="CH54" i="14"/>
  <c r="CI54" i="14"/>
  <c r="CH55" i="14"/>
  <c r="CI55" i="14"/>
  <c r="CH56" i="14"/>
  <c r="CI56" i="14"/>
  <c r="CH57" i="14"/>
  <c r="CI57" i="14"/>
  <c r="CH58" i="14"/>
  <c r="CI58" i="14"/>
  <c r="CH59" i="14"/>
  <c r="CI59" i="14"/>
  <c r="CH60" i="14"/>
  <c r="CI60" i="14"/>
  <c r="CH61" i="14"/>
  <c r="CI61" i="14"/>
  <c r="CH62" i="14"/>
  <c r="CI62" i="14"/>
  <c r="CH63" i="14"/>
  <c r="CI63" i="14"/>
  <c r="CH64" i="14"/>
  <c r="CI64" i="14"/>
  <c r="CH65" i="14"/>
  <c r="CI65" i="14"/>
  <c r="CH66" i="14"/>
  <c r="CI66" i="14"/>
  <c r="CH67" i="14"/>
  <c r="CI67" i="14"/>
  <c r="CH68" i="14"/>
  <c r="CI68" i="14"/>
  <c r="CH69" i="14"/>
  <c r="CI69" i="14"/>
  <c r="CH70" i="14"/>
  <c r="CI70" i="14"/>
  <c r="CH71" i="14"/>
  <c r="CI71" i="14"/>
  <c r="CH72" i="14"/>
  <c r="CI72" i="14"/>
  <c r="CH73" i="14"/>
  <c r="CI73" i="14"/>
  <c r="CH74" i="14"/>
  <c r="CI74" i="14"/>
  <c r="CH75" i="14"/>
  <c r="CI75" i="14"/>
  <c r="CI16" i="14"/>
  <c r="CF17" i="14"/>
  <c r="CF18" i="14"/>
  <c r="CF19" i="14"/>
  <c r="CF20" i="14"/>
  <c r="CF21" i="14"/>
  <c r="CF22" i="14"/>
  <c r="CF23" i="14"/>
  <c r="CF24" i="14"/>
  <c r="CF25" i="14"/>
  <c r="CF26" i="14"/>
  <c r="CF27" i="14"/>
  <c r="CF28" i="14"/>
  <c r="CF29" i="14"/>
  <c r="CF30" i="14"/>
  <c r="CF31" i="14"/>
  <c r="CF32" i="14"/>
  <c r="CF33" i="14"/>
  <c r="CF34" i="14"/>
  <c r="CF35" i="14"/>
  <c r="CF36" i="14"/>
  <c r="CF37" i="14"/>
  <c r="CF38" i="14"/>
  <c r="CF39" i="14"/>
  <c r="CF40" i="14"/>
  <c r="CF41" i="14"/>
  <c r="CF42" i="14"/>
  <c r="CF43" i="14"/>
  <c r="CF44" i="14"/>
  <c r="CF45" i="14"/>
  <c r="CF46" i="14"/>
  <c r="CF47" i="14"/>
  <c r="CF48" i="14"/>
  <c r="CF49" i="14"/>
  <c r="CF50" i="14"/>
  <c r="CF51" i="14"/>
  <c r="CF52" i="14"/>
  <c r="CF53" i="14"/>
  <c r="CF54" i="14"/>
  <c r="CF55" i="14"/>
  <c r="CF56" i="14"/>
  <c r="CF57" i="14"/>
  <c r="CF58" i="14"/>
  <c r="CF59" i="14"/>
  <c r="CF60" i="14"/>
  <c r="CF61" i="14"/>
  <c r="CF62" i="14"/>
  <c r="CF63" i="14"/>
  <c r="CF64" i="14"/>
  <c r="CF65" i="14"/>
  <c r="CF66" i="14"/>
  <c r="CF67" i="14"/>
  <c r="CF68" i="14"/>
  <c r="CF69" i="14"/>
  <c r="CF70" i="14"/>
  <c r="CF71" i="14"/>
  <c r="CF72" i="14"/>
  <c r="CF73" i="14"/>
  <c r="CF74" i="14"/>
  <c r="CF75" i="14"/>
  <c r="CF15" i="14"/>
  <c r="CF16" i="14"/>
  <c r="CE17" i="14"/>
  <c r="CE18" i="14"/>
  <c r="CE19" i="14"/>
  <c r="CE20" i="14"/>
  <c r="CE21" i="14"/>
  <c r="CE22" i="14"/>
  <c r="CE23" i="14"/>
  <c r="CE24" i="14"/>
  <c r="CE25" i="14"/>
  <c r="CE26" i="14"/>
  <c r="CE27" i="14"/>
  <c r="CE28" i="14"/>
  <c r="CE29" i="14"/>
  <c r="CE30" i="14"/>
  <c r="CE31" i="14"/>
  <c r="CE32" i="14"/>
  <c r="CE33" i="14"/>
  <c r="CE34" i="14"/>
  <c r="CE35" i="14"/>
  <c r="CE36" i="14"/>
  <c r="CE37" i="14"/>
  <c r="CE38" i="14"/>
  <c r="CE39" i="14"/>
  <c r="CE40" i="14"/>
  <c r="CE41" i="14"/>
  <c r="CE42" i="14"/>
  <c r="CE43" i="14"/>
  <c r="CE44" i="14"/>
  <c r="CE45" i="14"/>
  <c r="CE46" i="14"/>
  <c r="CE47" i="14"/>
  <c r="CE48" i="14"/>
  <c r="CE49" i="14"/>
  <c r="CE50" i="14"/>
  <c r="CE51" i="14"/>
  <c r="CE52" i="14"/>
  <c r="CE53" i="14"/>
  <c r="CE54" i="14"/>
  <c r="CE55" i="14"/>
  <c r="CE56" i="14"/>
  <c r="CE57" i="14"/>
  <c r="CE58" i="14"/>
  <c r="CE59" i="14"/>
  <c r="CE60" i="14"/>
  <c r="CE61" i="14"/>
  <c r="CE62" i="14"/>
  <c r="CE63" i="14"/>
  <c r="CE64" i="14"/>
  <c r="CE65" i="14"/>
  <c r="CE66" i="14"/>
  <c r="CE67" i="14"/>
  <c r="CE68" i="14"/>
  <c r="CE69" i="14"/>
  <c r="CE70" i="14"/>
  <c r="CE71" i="14"/>
  <c r="CE72" i="14"/>
  <c r="CE73" i="14"/>
  <c r="CE74" i="14"/>
  <c r="CE75" i="14"/>
  <c r="CE16" i="14"/>
  <c r="BT80" i="14"/>
  <c r="BT81" i="14"/>
  <c r="BT82" i="14"/>
  <c r="BT83" i="14"/>
  <c r="BT84" i="14"/>
  <c r="BT85" i="14"/>
  <c r="BT86" i="14"/>
  <c r="BT87" i="14"/>
  <c r="BT88" i="14"/>
  <c r="BT89" i="14"/>
  <c r="BT90" i="14"/>
  <c r="BT91" i="14"/>
  <c r="BT92" i="14"/>
  <c r="BT93" i="14"/>
  <c r="BT94" i="14"/>
  <c r="BT95" i="14"/>
  <c r="BT96" i="14"/>
  <c r="BT97" i="14"/>
  <c r="BT98" i="14"/>
  <c r="BT99" i="14"/>
  <c r="BT100" i="14"/>
  <c r="BT101" i="14"/>
  <c r="BT102" i="14"/>
  <c r="BT103" i="14"/>
  <c r="BT104" i="14"/>
  <c r="BT105" i="14"/>
  <c r="BT106" i="14"/>
  <c r="BT107" i="14"/>
  <c r="BT108" i="14"/>
  <c r="BT109" i="14"/>
  <c r="BT110" i="14"/>
  <c r="BT111" i="14"/>
  <c r="BT112" i="14"/>
  <c r="BT113" i="14"/>
  <c r="BT114" i="14"/>
  <c r="BT115" i="14"/>
  <c r="BT116" i="14"/>
  <c r="BT117" i="14"/>
  <c r="BT118" i="14"/>
  <c r="BT119" i="14"/>
  <c r="BT120" i="14"/>
  <c r="BT121" i="14"/>
  <c r="BT122" i="14"/>
  <c r="BT123" i="14"/>
  <c r="BT124" i="14"/>
  <c r="BT125" i="14"/>
  <c r="BT126" i="14"/>
  <c r="BT127" i="14"/>
  <c r="BT128" i="14"/>
  <c r="BT129" i="14"/>
  <c r="BT130" i="14"/>
  <c r="BT131" i="14"/>
  <c r="BT132" i="14"/>
  <c r="BT133" i="14"/>
  <c r="BT134" i="14"/>
  <c r="BT135" i="14"/>
  <c r="BT136" i="14"/>
  <c r="BT137" i="14"/>
  <c r="BT138" i="14"/>
  <c r="BT139" i="14"/>
  <c r="BT79" i="14"/>
  <c r="BH15" i="14"/>
  <c r="BI15" i="14" s="1"/>
  <c r="BN139" i="14"/>
  <c r="BN138" i="14"/>
  <c r="BN137" i="14"/>
  <c r="BN136" i="14"/>
  <c r="BN135" i="14"/>
  <c r="BN134" i="14"/>
  <c r="BN133" i="14"/>
  <c r="BN132" i="14"/>
  <c r="BN131" i="14"/>
  <c r="BN130" i="14"/>
  <c r="BN129" i="14"/>
  <c r="BN128" i="14"/>
  <c r="BN127" i="14"/>
  <c r="BN126" i="14"/>
  <c r="BN125" i="14"/>
  <c r="BN124" i="14"/>
  <c r="BN123" i="14"/>
  <c r="BN122" i="14"/>
  <c r="BN121" i="14"/>
  <c r="BN120" i="14"/>
  <c r="BN119" i="14"/>
  <c r="BN118" i="14"/>
  <c r="BN117" i="14"/>
  <c r="BN116" i="14"/>
  <c r="BN115" i="14"/>
  <c r="BN114" i="14"/>
  <c r="BN113" i="14"/>
  <c r="BN112" i="14"/>
  <c r="BN111" i="14"/>
  <c r="BN110" i="14"/>
  <c r="BN109" i="14"/>
  <c r="BN108" i="14"/>
  <c r="BN107" i="14"/>
  <c r="BN106" i="14"/>
  <c r="BN105" i="14"/>
  <c r="BN104" i="14"/>
  <c r="BN103" i="14"/>
  <c r="BN102" i="14"/>
  <c r="BN101" i="14"/>
  <c r="BN100" i="14"/>
  <c r="BN99" i="14"/>
  <c r="BN98" i="14"/>
  <c r="BN97" i="14"/>
  <c r="BN96" i="14"/>
  <c r="BN95" i="14"/>
  <c r="BN94" i="14"/>
  <c r="BN93" i="14"/>
  <c r="BN92" i="14"/>
  <c r="BN91" i="14"/>
  <c r="BN90" i="14"/>
  <c r="BN89" i="14"/>
  <c r="BN88" i="14"/>
  <c r="BN87" i="14"/>
  <c r="BN86" i="14"/>
  <c r="BN85" i="14"/>
  <c r="BN84" i="14"/>
  <c r="BN83" i="14"/>
  <c r="BN82" i="14"/>
  <c r="BN81" i="14"/>
  <c r="BN80" i="14"/>
  <c r="BN79" i="14"/>
  <c r="BH80" i="14"/>
  <c r="BH81" i="14"/>
  <c r="BH82" i="14"/>
  <c r="BH83" i="14"/>
  <c r="BH84" i="14"/>
  <c r="BH85" i="14"/>
  <c r="BH86" i="14"/>
  <c r="BH87" i="14"/>
  <c r="BH88" i="14"/>
  <c r="BH89" i="14"/>
  <c r="BH90" i="14"/>
  <c r="BH91" i="14"/>
  <c r="BH92" i="14"/>
  <c r="BH93" i="14"/>
  <c r="BH94" i="14"/>
  <c r="BH95" i="14"/>
  <c r="BH96" i="14"/>
  <c r="BH97" i="14"/>
  <c r="BH98" i="14"/>
  <c r="BH99" i="14"/>
  <c r="BH100" i="14"/>
  <c r="BH101" i="14"/>
  <c r="BH102" i="14"/>
  <c r="BH103" i="14"/>
  <c r="BH104" i="14"/>
  <c r="BH105" i="14"/>
  <c r="BH106" i="14"/>
  <c r="BH107" i="14"/>
  <c r="BH108" i="14"/>
  <c r="BH109" i="14"/>
  <c r="BH110" i="14"/>
  <c r="BH111" i="14"/>
  <c r="BH112" i="14"/>
  <c r="BH113" i="14"/>
  <c r="BH114" i="14"/>
  <c r="BH115" i="14"/>
  <c r="BH116" i="14"/>
  <c r="BH117" i="14"/>
  <c r="BH118" i="14"/>
  <c r="BH119" i="14"/>
  <c r="BH120" i="14"/>
  <c r="BH121" i="14"/>
  <c r="BH122" i="14"/>
  <c r="BH123" i="14"/>
  <c r="BH124" i="14"/>
  <c r="BH125" i="14"/>
  <c r="BH126" i="14"/>
  <c r="BH127" i="14"/>
  <c r="BH128" i="14"/>
  <c r="BH129" i="14"/>
  <c r="BH130" i="14"/>
  <c r="BH131" i="14"/>
  <c r="BH132" i="14"/>
  <c r="BH133" i="14"/>
  <c r="BH134" i="14"/>
  <c r="BH135" i="14"/>
  <c r="BH136" i="14"/>
  <c r="BH137" i="14"/>
  <c r="BH138" i="14"/>
  <c r="BH139" i="14"/>
  <c r="BH79" i="14"/>
  <c r="W75" i="16"/>
  <c r="M75" i="16"/>
  <c r="C75" i="16"/>
  <c r="W74" i="16"/>
  <c r="M74" i="16"/>
  <c r="C74" i="16"/>
  <c r="W73" i="16"/>
  <c r="M73" i="16"/>
  <c r="C73" i="16"/>
  <c r="W72" i="16"/>
  <c r="M72" i="16"/>
  <c r="C72" i="16"/>
  <c r="W71" i="16"/>
  <c r="M71" i="16"/>
  <c r="C71" i="16"/>
  <c r="W70" i="16"/>
  <c r="M70" i="16"/>
  <c r="C70" i="16"/>
  <c r="W69" i="16"/>
  <c r="M69" i="16"/>
  <c r="C69" i="16"/>
  <c r="W68" i="16"/>
  <c r="M68" i="16"/>
  <c r="C68" i="16"/>
  <c r="W67" i="16"/>
  <c r="M67" i="16"/>
  <c r="C67" i="16"/>
  <c r="W66" i="16"/>
  <c r="M66" i="16"/>
  <c r="C66" i="16"/>
  <c r="W65" i="16"/>
  <c r="M65" i="16"/>
  <c r="C65" i="16"/>
  <c r="W64" i="16"/>
  <c r="M64" i="16"/>
  <c r="C64" i="16"/>
  <c r="W63" i="16"/>
  <c r="M63" i="16"/>
  <c r="C63" i="16"/>
  <c r="W62" i="16"/>
  <c r="M62" i="16"/>
  <c r="C62" i="16"/>
  <c r="W61" i="16"/>
  <c r="M61" i="16"/>
  <c r="C61" i="16"/>
  <c r="W60" i="16"/>
  <c r="M60" i="16"/>
  <c r="C60" i="16"/>
  <c r="W59" i="16"/>
  <c r="M59" i="16"/>
  <c r="C59" i="16"/>
  <c r="W58" i="16"/>
  <c r="M58" i="16"/>
  <c r="C58" i="16"/>
  <c r="W57" i="16"/>
  <c r="M57" i="16"/>
  <c r="C57" i="16"/>
  <c r="W56" i="16"/>
  <c r="M56" i="16"/>
  <c r="C56" i="16"/>
  <c r="W55" i="16"/>
  <c r="M55" i="16"/>
  <c r="C55" i="16"/>
  <c r="W54" i="16"/>
  <c r="M54" i="16"/>
  <c r="C54" i="16"/>
  <c r="W53" i="16"/>
  <c r="M53" i="16"/>
  <c r="C53" i="16"/>
  <c r="W52" i="16"/>
  <c r="M52" i="16"/>
  <c r="C52" i="16"/>
  <c r="W51" i="16"/>
  <c r="M51" i="16"/>
  <c r="C51" i="16"/>
  <c r="W50" i="16"/>
  <c r="M50" i="16"/>
  <c r="C50" i="16"/>
  <c r="W49" i="16"/>
  <c r="M49" i="16"/>
  <c r="C49" i="16"/>
  <c r="W48" i="16"/>
  <c r="M48" i="16"/>
  <c r="C48" i="16"/>
  <c r="W47" i="16"/>
  <c r="M47" i="16"/>
  <c r="C47" i="16"/>
  <c r="W46" i="16"/>
  <c r="M46" i="16"/>
  <c r="C46" i="16"/>
  <c r="W45" i="16"/>
  <c r="M45" i="16"/>
  <c r="C45" i="16"/>
  <c r="W44" i="16"/>
  <c r="M44" i="16"/>
  <c r="C44" i="16"/>
  <c r="W43" i="16"/>
  <c r="M43" i="16"/>
  <c r="C43" i="16"/>
  <c r="W42" i="16"/>
  <c r="M42" i="16"/>
  <c r="C42" i="16"/>
  <c r="W41" i="16"/>
  <c r="M41" i="16"/>
  <c r="C41" i="16"/>
  <c r="W40" i="16"/>
  <c r="M40" i="16"/>
  <c r="C40" i="16"/>
  <c r="W39" i="16"/>
  <c r="M39" i="16"/>
  <c r="C39" i="16"/>
  <c r="W38" i="16"/>
  <c r="M38" i="16"/>
  <c r="C38" i="16"/>
  <c r="W37" i="16"/>
  <c r="M37" i="16"/>
  <c r="C37" i="16"/>
  <c r="W36" i="16"/>
  <c r="M36" i="16"/>
  <c r="C36" i="16"/>
  <c r="W35" i="16"/>
  <c r="M35" i="16"/>
  <c r="C35" i="16"/>
  <c r="W34" i="16"/>
  <c r="M34" i="16"/>
  <c r="C34" i="16"/>
  <c r="W33" i="16"/>
  <c r="M33" i="16"/>
  <c r="C33" i="16"/>
  <c r="W32" i="16"/>
  <c r="M32" i="16"/>
  <c r="C32" i="16"/>
  <c r="W31" i="16"/>
  <c r="M31" i="16"/>
  <c r="C31" i="16"/>
  <c r="W30" i="16"/>
  <c r="M30" i="16"/>
  <c r="C30" i="16"/>
  <c r="W29" i="16"/>
  <c r="M29" i="16"/>
  <c r="C29" i="16"/>
  <c r="W28" i="16"/>
  <c r="M28" i="16"/>
  <c r="C28" i="16"/>
  <c r="W27" i="16"/>
  <c r="M27" i="16"/>
  <c r="C27" i="16"/>
  <c r="W26" i="16"/>
  <c r="M26" i="16"/>
  <c r="C26" i="16"/>
  <c r="W25" i="16"/>
  <c r="M25" i="16"/>
  <c r="C25" i="16"/>
  <c r="W24" i="16"/>
  <c r="M24" i="16"/>
  <c r="C24" i="16"/>
  <c r="W23" i="16"/>
  <c r="M23" i="16"/>
  <c r="C23" i="16"/>
  <c r="W22" i="16"/>
  <c r="M22" i="16"/>
  <c r="C22" i="16"/>
  <c r="W21" i="16"/>
  <c r="M21" i="16"/>
  <c r="C21" i="16"/>
  <c r="W20" i="16"/>
  <c r="M20" i="16"/>
  <c r="C20" i="16"/>
  <c r="W19" i="16"/>
  <c r="M19" i="16"/>
  <c r="C19" i="16"/>
  <c r="W18" i="16"/>
  <c r="M18" i="16"/>
  <c r="C18" i="16"/>
  <c r="W17" i="16"/>
  <c r="M17" i="16"/>
  <c r="C17" i="16"/>
  <c r="BR16" i="16"/>
  <c r="BR17" i="16" s="1"/>
  <c r="BR18" i="16" s="1"/>
  <c r="BE16" i="16"/>
  <c r="W16" i="16"/>
  <c r="M16" i="16"/>
  <c r="C16" i="16"/>
  <c r="BJ15" i="16"/>
  <c r="BK15" i="16" s="1"/>
  <c r="BH15" i="16"/>
  <c r="AX15" i="16"/>
  <c r="AW15" i="16"/>
  <c r="AY15" i="16" s="1"/>
  <c r="W15" i="16"/>
  <c r="V15" i="16"/>
  <c r="M15" i="16"/>
  <c r="L15" i="16"/>
  <c r="C15" i="16"/>
  <c r="B15" i="16"/>
  <c r="G6" i="16"/>
  <c r="D4" i="16"/>
  <c r="AA10" i="15"/>
  <c r="AA11" i="15"/>
  <c r="AA12" i="15"/>
  <c r="AA13" i="15"/>
  <c r="AA14" i="15"/>
  <c r="I4" i="15"/>
  <c r="I5" i="15"/>
  <c r="I6" i="15"/>
  <c r="I7" i="15"/>
  <c r="I3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10" i="15"/>
  <c r="A10" i="15"/>
  <c r="M10" i="15" s="1"/>
  <c r="AW15" i="14"/>
  <c r="AX15" i="14" s="1"/>
  <c r="BJ15" i="14" l="1"/>
  <c r="BK15" i="14" s="1"/>
  <c r="AY15" i="14"/>
  <c r="AZ15" i="14" s="1"/>
  <c r="E15" i="16"/>
  <c r="D15" i="16"/>
  <c r="AZ15" i="16"/>
  <c r="Y15" i="16"/>
  <c r="X15" i="16"/>
  <c r="BL15" i="16"/>
  <c r="BE17" i="16"/>
  <c r="BE18" i="16" s="1"/>
  <c r="BG16" i="16"/>
  <c r="BR19" i="16"/>
  <c r="BR20" i="16" s="1"/>
  <c r="BR21" i="16" s="1"/>
  <c r="BR22" i="16" s="1"/>
  <c r="BR23" i="16" s="1"/>
  <c r="BR24" i="16" s="1"/>
  <c r="BR25" i="16" s="1"/>
  <c r="BR26" i="16" s="1"/>
  <c r="BR27" i="16" s="1"/>
  <c r="BR28" i="16" s="1"/>
  <c r="BR29" i="16" s="1"/>
  <c r="BR30" i="16" s="1"/>
  <c r="BR31" i="16" s="1"/>
  <c r="BR32" i="16" s="1"/>
  <c r="BR33" i="16" s="1"/>
  <c r="BR34" i="16" s="1"/>
  <c r="BR35" i="16" s="1"/>
  <c r="BR36" i="16" s="1"/>
  <c r="BR37" i="16" s="1"/>
  <c r="BR38" i="16" s="1"/>
  <c r="BR39" i="16" s="1"/>
  <c r="BR40" i="16" s="1"/>
  <c r="BR41" i="16" s="1"/>
  <c r="BR42" i="16" s="1"/>
  <c r="BR43" i="16" s="1"/>
  <c r="BR44" i="16" s="1"/>
  <c r="BR45" i="16" s="1"/>
  <c r="BR46" i="16" s="1"/>
  <c r="BR47" i="16" s="1"/>
  <c r="BR48" i="16" s="1"/>
  <c r="BR49" i="16" s="1"/>
  <c r="BR50" i="16" s="1"/>
  <c r="BR51" i="16" s="1"/>
  <c r="BR52" i="16" s="1"/>
  <c r="BR53" i="16" s="1"/>
  <c r="BR54" i="16" s="1"/>
  <c r="BR55" i="16" s="1"/>
  <c r="BR56" i="16" s="1"/>
  <c r="BR57" i="16" s="1"/>
  <c r="BR58" i="16" s="1"/>
  <c r="BR59" i="16" s="1"/>
  <c r="BR60" i="16" s="1"/>
  <c r="BR61" i="16" s="1"/>
  <c r="BR62" i="16" s="1"/>
  <c r="BR63" i="16" s="1"/>
  <c r="BR64" i="16" s="1"/>
  <c r="BR65" i="16" s="1"/>
  <c r="BR66" i="16" s="1"/>
  <c r="BR67" i="16" s="1"/>
  <c r="BR68" i="16" s="1"/>
  <c r="BR69" i="16" s="1"/>
  <c r="BR70" i="16" s="1"/>
  <c r="BR71" i="16" s="1"/>
  <c r="BR72" i="16" s="1"/>
  <c r="BR73" i="16" s="1"/>
  <c r="BR74" i="16" s="1"/>
  <c r="BR75" i="16" s="1"/>
  <c r="BE19" i="16"/>
  <c r="BE20" i="16" s="1"/>
  <c r="BE21" i="16" s="1"/>
  <c r="BE22" i="16" s="1"/>
  <c r="BE23" i="16" s="1"/>
  <c r="BE24" i="16" s="1"/>
  <c r="BE25" i="16" s="1"/>
  <c r="BE26" i="16" s="1"/>
  <c r="BE27" i="16" s="1"/>
  <c r="BE28" i="16" s="1"/>
  <c r="BE29" i="16" s="1"/>
  <c r="BE30" i="16" s="1"/>
  <c r="BE31" i="16" s="1"/>
  <c r="BE32" i="16" s="1"/>
  <c r="BE33" i="16" s="1"/>
  <c r="BE34" i="16" s="1"/>
  <c r="BE35" i="16" s="1"/>
  <c r="BE36" i="16" s="1"/>
  <c r="BE37" i="16" s="1"/>
  <c r="BE38" i="16" s="1"/>
  <c r="BE39" i="16" s="1"/>
  <c r="BE40" i="16" s="1"/>
  <c r="BE41" i="16" s="1"/>
  <c r="BE42" i="16" s="1"/>
  <c r="BE43" i="16" s="1"/>
  <c r="BE44" i="16" s="1"/>
  <c r="BE45" i="16" s="1"/>
  <c r="BE46" i="16" s="1"/>
  <c r="BE47" i="16" s="1"/>
  <c r="BE48" i="16" s="1"/>
  <c r="BE49" i="16" s="1"/>
  <c r="BE50" i="16" s="1"/>
  <c r="BE51" i="16" s="1"/>
  <c r="BE52" i="16" s="1"/>
  <c r="BE53" i="16" s="1"/>
  <c r="BE54" i="16" s="1"/>
  <c r="BE55" i="16" s="1"/>
  <c r="BE56" i="16" s="1"/>
  <c r="BE57" i="16" s="1"/>
  <c r="BE58" i="16" s="1"/>
  <c r="BE59" i="16" s="1"/>
  <c r="BE60" i="16" s="1"/>
  <c r="BE61" i="16" s="1"/>
  <c r="BE62" i="16" s="1"/>
  <c r="BE63" i="16" s="1"/>
  <c r="BE64" i="16" s="1"/>
  <c r="BE65" i="16" s="1"/>
  <c r="BE66" i="16" s="1"/>
  <c r="BE67" i="16" s="1"/>
  <c r="BE68" i="16" s="1"/>
  <c r="BE69" i="16" s="1"/>
  <c r="BE70" i="16" s="1"/>
  <c r="BE71" i="16" s="1"/>
  <c r="BE72" i="16" s="1"/>
  <c r="BE73" i="16" s="1"/>
  <c r="BE74" i="16" s="1"/>
  <c r="BE75" i="16" s="1"/>
  <c r="BU16" i="16"/>
  <c r="AT16" i="16"/>
  <c r="AT17" i="16" s="1"/>
  <c r="AT18" i="16" s="1"/>
  <c r="AT19" i="16" s="1"/>
  <c r="AT20" i="16" s="1"/>
  <c r="AT21" i="16" s="1"/>
  <c r="AT22" i="16" s="1"/>
  <c r="AT23" i="16" s="1"/>
  <c r="AT24" i="16" s="1"/>
  <c r="AT25" i="16" s="1"/>
  <c r="AT26" i="16" s="1"/>
  <c r="AT27" i="16" s="1"/>
  <c r="AT28" i="16" s="1"/>
  <c r="AT29" i="16" s="1"/>
  <c r="AT30" i="16" s="1"/>
  <c r="AT31" i="16" s="1"/>
  <c r="AT32" i="16" s="1"/>
  <c r="AT33" i="16" s="1"/>
  <c r="AT34" i="16" s="1"/>
  <c r="AT35" i="16" s="1"/>
  <c r="AT36" i="16" s="1"/>
  <c r="AT37" i="16" s="1"/>
  <c r="AT38" i="16" s="1"/>
  <c r="AT39" i="16" s="1"/>
  <c r="AT40" i="16" s="1"/>
  <c r="AT41" i="16" s="1"/>
  <c r="AT42" i="16" s="1"/>
  <c r="AT43" i="16" s="1"/>
  <c r="AT44" i="16" s="1"/>
  <c r="AT45" i="16" s="1"/>
  <c r="AT46" i="16" s="1"/>
  <c r="AT47" i="16" s="1"/>
  <c r="AT48" i="16" s="1"/>
  <c r="AT49" i="16" s="1"/>
  <c r="AT50" i="16" s="1"/>
  <c r="AT51" i="16" s="1"/>
  <c r="AT52" i="16" s="1"/>
  <c r="AT53" i="16" s="1"/>
  <c r="AT54" i="16" s="1"/>
  <c r="AT55" i="16" s="1"/>
  <c r="AT56" i="16" s="1"/>
  <c r="AT57" i="16" s="1"/>
  <c r="AT58" i="16" s="1"/>
  <c r="AT59" i="16" s="1"/>
  <c r="AT60" i="16" s="1"/>
  <c r="AT61" i="16" s="1"/>
  <c r="AT62" i="16" s="1"/>
  <c r="AT63" i="16" s="1"/>
  <c r="AT64" i="16" s="1"/>
  <c r="AT65" i="16" s="1"/>
  <c r="AT66" i="16" s="1"/>
  <c r="AT67" i="16" s="1"/>
  <c r="AT68" i="16" s="1"/>
  <c r="AT69" i="16" s="1"/>
  <c r="AT70" i="16" s="1"/>
  <c r="AT71" i="16" s="1"/>
  <c r="AT72" i="16" s="1"/>
  <c r="AT73" i="16" s="1"/>
  <c r="AT74" i="16" s="1"/>
  <c r="AT75" i="16" s="1"/>
  <c r="A16" i="16"/>
  <c r="O15" i="16"/>
  <c r="N15" i="16"/>
  <c r="BG17" i="16"/>
  <c r="BG18" i="16" s="1"/>
  <c r="BG19" i="16" s="1"/>
  <c r="BG20" i="16" s="1"/>
  <c r="BG21" i="16" s="1"/>
  <c r="BG22" i="16" s="1"/>
  <c r="BG23" i="16" s="1"/>
  <c r="BG24" i="16" s="1"/>
  <c r="BG25" i="16" s="1"/>
  <c r="BG26" i="16" s="1"/>
  <c r="BG27" i="16" s="1"/>
  <c r="BG28" i="16" s="1"/>
  <c r="BG29" i="16" s="1"/>
  <c r="BG30" i="16" s="1"/>
  <c r="BG31" i="16" s="1"/>
  <c r="BG32" i="16" s="1"/>
  <c r="BG33" i="16" s="1"/>
  <c r="BG34" i="16" s="1"/>
  <c r="BG35" i="16" s="1"/>
  <c r="BG36" i="16" s="1"/>
  <c r="BG37" i="16" s="1"/>
  <c r="BG38" i="16" s="1"/>
  <c r="BG39" i="16" s="1"/>
  <c r="BG40" i="16" s="1"/>
  <c r="BG41" i="16" s="1"/>
  <c r="BG42" i="16" s="1"/>
  <c r="BG43" i="16" s="1"/>
  <c r="BG44" i="16" s="1"/>
  <c r="BG45" i="16" s="1"/>
  <c r="BG46" i="16" s="1"/>
  <c r="BG47" i="16" s="1"/>
  <c r="BG48" i="16" s="1"/>
  <c r="BG49" i="16" s="1"/>
  <c r="BG50" i="16" s="1"/>
  <c r="BG51" i="16" s="1"/>
  <c r="BG52" i="16" s="1"/>
  <c r="BG53" i="16" s="1"/>
  <c r="BG54" i="16" s="1"/>
  <c r="BG55" i="16" s="1"/>
  <c r="BG56" i="16" s="1"/>
  <c r="BG57" i="16" s="1"/>
  <c r="BG58" i="16" s="1"/>
  <c r="BG59" i="16" s="1"/>
  <c r="BG60" i="16" s="1"/>
  <c r="BG61" i="16" s="1"/>
  <c r="BG62" i="16" s="1"/>
  <c r="BG63" i="16" s="1"/>
  <c r="BG64" i="16" s="1"/>
  <c r="BG65" i="16" s="1"/>
  <c r="BG66" i="16" s="1"/>
  <c r="BG67" i="16" s="1"/>
  <c r="BG68" i="16" s="1"/>
  <c r="BG69" i="16" s="1"/>
  <c r="BG70" i="16" s="1"/>
  <c r="BG71" i="16" s="1"/>
  <c r="BG72" i="16" s="1"/>
  <c r="BG73" i="16" s="1"/>
  <c r="BG74" i="16" s="1"/>
  <c r="BG75" i="16" s="1"/>
  <c r="W75" i="14"/>
  <c r="M75" i="14"/>
  <c r="W74" i="14"/>
  <c r="M74" i="14"/>
  <c r="C74" i="14"/>
  <c r="W73" i="14"/>
  <c r="M73" i="14"/>
  <c r="C73" i="14"/>
  <c r="W72" i="14"/>
  <c r="M72" i="14"/>
  <c r="C72" i="14"/>
  <c r="M71" i="14"/>
  <c r="C71" i="14"/>
  <c r="W70" i="14"/>
  <c r="M70" i="14"/>
  <c r="C70" i="14"/>
  <c r="W69" i="14"/>
  <c r="M69" i="14"/>
  <c r="C69" i="14"/>
  <c r="W68" i="14"/>
  <c r="C68" i="14"/>
  <c r="W67" i="14"/>
  <c r="M67" i="14"/>
  <c r="C67" i="14"/>
  <c r="W66" i="14"/>
  <c r="M66" i="14"/>
  <c r="C66" i="14"/>
  <c r="V15" i="14"/>
  <c r="L15" i="14"/>
  <c r="B15" i="14"/>
  <c r="D4" i="14"/>
  <c r="G6" i="14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5" i="5"/>
  <c r="I9" i="7"/>
  <c r="C115" i="12"/>
  <c r="B115" i="12"/>
  <c r="C114" i="12"/>
  <c r="Q114" i="12" s="1"/>
  <c r="B114" i="12"/>
  <c r="C113" i="12"/>
  <c r="B113" i="12"/>
  <c r="G112" i="12"/>
  <c r="C112" i="12"/>
  <c r="B112" i="12"/>
  <c r="C111" i="12"/>
  <c r="B111" i="12"/>
  <c r="G110" i="12"/>
  <c r="H110" i="12" s="1"/>
  <c r="D110" i="12"/>
  <c r="C110" i="12"/>
  <c r="M110" i="12" s="1"/>
  <c r="B110" i="12"/>
  <c r="Q109" i="12"/>
  <c r="G109" i="12"/>
  <c r="K109" i="12" s="1"/>
  <c r="E109" i="12"/>
  <c r="F109" i="12" s="1"/>
  <c r="D109" i="12"/>
  <c r="C109" i="12"/>
  <c r="J109" i="12" s="1"/>
  <c r="B109" i="12"/>
  <c r="B108" i="12"/>
  <c r="C108" i="12" s="1"/>
  <c r="Q107" i="12"/>
  <c r="M107" i="12"/>
  <c r="J107" i="12"/>
  <c r="G107" i="12"/>
  <c r="K107" i="12" s="1"/>
  <c r="E107" i="12"/>
  <c r="F107" i="12" s="1"/>
  <c r="D107" i="12"/>
  <c r="B107" i="12"/>
  <c r="C107" i="12" s="1"/>
  <c r="Q106" i="12"/>
  <c r="M106" i="12"/>
  <c r="J106" i="12"/>
  <c r="B106" i="12"/>
  <c r="C106" i="12" s="1"/>
  <c r="G106" i="12" s="1"/>
  <c r="K106" i="12" s="1"/>
  <c r="Q105" i="12"/>
  <c r="M105" i="12"/>
  <c r="B105" i="12"/>
  <c r="C105" i="12" s="1"/>
  <c r="M104" i="12"/>
  <c r="E104" i="12"/>
  <c r="F104" i="12" s="1"/>
  <c r="C104" i="12"/>
  <c r="B104" i="12"/>
  <c r="B103" i="12"/>
  <c r="C103" i="12" s="1"/>
  <c r="J102" i="12"/>
  <c r="G102" i="12"/>
  <c r="C102" i="12"/>
  <c r="B102" i="12"/>
  <c r="J101" i="12"/>
  <c r="G101" i="12"/>
  <c r="D101" i="12"/>
  <c r="C101" i="12"/>
  <c r="B101" i="12"/>
  <c r="C100" i="12"/>
  <c r="B100" i="12"/>
  <c r="C99" i="12"/>
  <c r="B99" i="12"/>
  <c r="M98" i="12"/>
  <c r="G98" i="12"/>
  <c r="K98" i="12" s="1"/>
  <c r="E98" i="12"/>
  <c r="F98" i="12" s="1"/>
  <c r="D98" i="12"/>
  <c r="B98" i="12"/>
  <c r="C98" i="12" s="1"/>
  <c r="Q98" i="12" s="1"/>
  <c r="D97" i="12"/>
  <c r="B97" i="12"/>
  <c r="C97" i="12" s="1"/>
  <c r="B96" i="12"/>
  <c r="C96" i="12" s="1"/>
  <c r="M95" i="12"/>
  <c r="C95" i="12"/>
  <c r="B95" i="12"/>
  <c r="J94" i="12"/>
  <c r="G94" i="12"/>
  <c r="H94" i="12" s="1"/>
  <c r="B94" i="12"/>
  <c r="C94" i="12" s="1"/>
  <c r="Q93" i="12"/>
  <c r="M93" i="12"/>
  <c r="B93" i="12"/>
  <c r="C93" i="12" s="1"/>
  <c r="B92" i="12"/>
  <c r="C92" i="12" s="1"/>
  <c r="B91" i="12"/>
  <c r="C91" i="12" s="1"/>
  <c r="J90" i="12"/>
  <c r="G90" i="12"/>
  <c r="C90" i="12"/>
  <c r="M90" i="12" s="1"/>
  <c r="B90" i="12"/>
  <c r="B89" i="12"/>
  <c r="C89" i="12" s="1"/>
  <c r="B88" i="12"/>
  <c r="C88" i="12" s="1"/>
  <c r="Q87" i="12"/>
  <c r="J87" i="12"/>
  <c r="G87" i="12"/>
  <c r="K87" i="12" s="1"/>
  <c r="F87" i="12"/>
  <c r="E87" i="12"/>
  <c r="D87" i="12"/>
  <c r="B87" i="12"/>
  <c r="C87" i="12" s="1"/>
  <c r="M86" i="12"/>
  <c r="J86" i="12"/>
  <c r="D86" i="12"/>
  <c r="C86" i="12"/>
  <c r="B86" i="12"/>
  <c r="Q85" i="12"/>
  <c r="J85" i="12"/>
  <c r="E85" i="12"/>
  <c r="F85" i="12" s="1"/>
  <c r="C85" i="12"/>
  <c r="B85" i="12"/>
  <c r="Q84" i="12"/>
  <c r="M84" i="12"/>
  <c r="J84" i="12"/>
  <c r="C84" i="12"/>
  <c r="B84" i="12"/>
  <c r="B83" i="12"/>
  <c r="C83" i="12" s="1"/>
  <c r="B82" i="12"/>
  <c r="C82" i="12" s="1"/>
  <c r="B81" i="12"/>
  <c r="C81" i="12" s="1"/>
  <c r="Q80" i="12"/>
  <c r="F80" i="12"/>
  <c r="E80" i="12"/>
  <c r="C80" i="12"/>
  <c r="B80" i="12"/>
  <c r="G79" i="12"/>
  <c r="B79" i="12"/>
  <c r="C79" i="12" s="1"/>
  <c r="C78" i="12"/>
  <c r="B78" i="12"/>
  <c r="B77" i="12"/>
  <c r="C77" i="12" s="1"/>
  <c r="M77" i="12" s="1"/>
  <c r="Q76" i="12"/>
  <c r="G76" i="12"/>
  <c r="K76" i="12" s="1"/>
  <c r="E76" i="12"/>
  <c r="F76" i="12" s="1"/>
  <c r="C76" i="12"/>
  <c r="B76" i="12"/>
  <c r="M75" i="12"/>
  <c r="J75" i="12"/>
  <c r="B75" i="12"/>
  <c r="C75" i="12" s="1"/>
  <c r="Q74" i="12"/>
  <c r="J74" i="12"/>
  <c r="G74" i="12"/>
  <c r="K74" i="12" s="1"/>
  <c r="B74" i="12"/>
  <c r="C74" i="12" s="1"/>
  <c r="B73" i="12"/>
  <c r="C73" i="12" s="1"/>
  <c r="C72" i="12"/>
  <c r="B72" i="12"/>
  <c r="B71" i="12"/>
  <c r="C71" i="12" s="1"/>
  <c r="Q70" i="12"/>
  <c r="J70" i="12"/>
  <c r="G70" i="12"/>
  <c r="R70" i="12" s="1"/>
  <c r="S70" i="12" s="1"/>
  <c r="T70" i="12" s="1"/>
  <c r="F70" i="12"/>
  <c r="E70" i="12"/>
  <c r="D70" i="12"/>
  <c r="C70" i="12"/>
  <c r="M70" i="12" s="1"/>
  <c r="B70" i="12"/>
  <c r="M69" i="12"/>
  <c r="F69" i="12"/>
  <c r="E69" i="12"/>
  <c r="C69" i="12"/>
  <c r="B69" i="12"/>
  <c r="M68" i="12"/>
  <c r="J68" i="12"/>
  <c r="G68" i="12"/>
  <c r="L68" i="12" s="1"/>
  <c r="E68" i="12"/>
  <c r="F68" i="12" s="1"/>
  <c r="B68" i="12"/>
  <c r="C68" i="12" s="1"/>
  <c r="Q67" i="12"/>
  <c r="M67" i="12"/>
  <c r="G67" i="12"/>
  <c r="D67" i="12"/>
  <c r="B67" i="12"/>
  <c r="C67" i="12" s="1"/>
  <c r="J67" i="12" s="1"/>
  <c r="M66" i="12"/>
  <c r="J66" i="12"/>
  <c r="B66" i="12"/>
  <c r="C66" i="12" s="1"/>
  <c r="B65" i="12"/>
  <c r="C65" i="12" s="1"/>
  <c r="B64" i="12"/>
  <c r="C64" i="12" s="1"/>
  <c r="B63" i="12"/>
  <c r="C63" i="12" s="1"/>
  <c r="Q62" i="12"/>
  <c r="J62" i="12"/>
  <c r="E62" i="12"/>
  <c r="F62" i="12" s="1"/>
  <c r="D62" i="12"/>
  <c r="C62" i="12"/>
  <c r="B62" i="12"/>
  <c r="J61" i="12"/>
  <c r="G61" i="12"/>
  <c r="B61" i="12"/>
  <c r="C61" i="12" s="1"/>
  <c r="J60" i="12"/>
  <c r="G60" i="12"/>
  <c r="K60" i="12" s="1"/>
  <c r="E60" i="12"/>
  <c r="F60" i="12" s="1"/>
  <c r="C60" i="12"/>
  <c r="Q60" i="12" s="1"/>
  <c r="B60" i="12"/>
  <c r="B59" i="12"/>
  <c r="C59" i="12" s="1"/>
  <c r="B58" i="12"/>
  <c r="C58" i="12" s="1"/>
  <c r="B57" i="12"/>
  <c r="C57" i="12" s="1"/>
  <c r="B56" i="12"/>
  <c r="C56" i="12" s="1"/>
  <c r="B55" i="12"/>
  <c r="C55" i="12" s="1"/>
  <c r="J54" i="12"/>
  <c r="E54" i="12"/>
  <c r="F54" i="12" s="1"/>
  <c r="D54" i="12"/>
  <c r="C54" i="12"/>
  <c r="B54" i="12"/>
  <c r="M53" i="12"/>
  <c r="B53" i="12"/>
  <c r="C53" i="12" s="1"/>
  <c r="J53" i="12" s="1"/>
  <c r="B52" i="12"/>
  <c r="C52" i="12" s="1"/>
  <c r="J51" i="12"/>
  <c r="G51" i="12"/>
  <c r="F51" i="12"/>
  <c r="E51" i="12"/>
  <c r="B51" i="12"/>
  <c r="C51" i="12" s="1"/>
  <c r="M51" i="12" s="1"/>
  <c r="M50" i="12"/>
  <c r="C50" i="12"/>
  <c r="G50" i="12" s="1"/>
  <c r="B50" i="12"/>
  <c r="Q49" i="12"/>
  <c r="J49" i="12"/>
  <c r="E49" i="12"/>
  <c r="F49" i="12" s="1"/>
  <c r="D49" i="12"/>
  <c r="C49" i="12"/>
  <c r="G49" i="12" s="1"/>
  <c r="K49" i="12" s="1"/>
  <c r="B49" i="12"/>
  <c r="M48" i="12"/>
  <c r="C48" i="12"/>
  <c r="D48" i="12" s="1"/>
  <c r="B48" i="12"/>
  <c r="B47" i="12"/>
  <c r="C47" i="12" s="1"/>
  <c r="M46" i="12"/>
  <c r="B46" i="12"/>
  <c r="C46" i="12" s="1"/>
  <c r="B45" i="12"/>
  <c r="C45" i="12" s="1"/>
  <c r="C44" i="12"/>
  <c r="B44" i="12"/>
  <c r="B43" i="12"/>
  <c r="C43" i="12" s="1"/>
  <c r="C42" i="12"/>
  <c r="B42" i="12"/>
  <c r="M41" i="12"/>
  <c r="J41" i="12"/>
  <c r="B41" i="12"/>
  <c r="C41" i="12" s="1"/>
  <c r="G41" i="12" s="1"/>
  <c r="K41" i="12" s="1"/>
  <c r="Q40" i="12"/>
  <c r="J40" i="12"/>
  <c r="G40" i="12"/>
  <c r="K40" i="12" s="1"/>
  <c r="E40" i="12"/>
  <c r="F40" i="12" s="1"/>
  <c r="D40" i="12"/>
  <c r="C40" i="12"/>
  <c r="M40" i="12" s="1"/>
  <c r="B40" i="12"/>
  <c r="B39" i="12"/>
  <c r="C39" i="12" s="1"/>
  <c r="J38" i="12"/>
  <c r="G38" i="12"/>
  <c r="K38" i="12" s="1"/>
  <c r="E38" i="12"/>
  <c r="F38" i="12" s="1"/>
  <c r="C38" i="12"/>
  <c r="D38" i="12" s="1"/>
  <c r="B38" i="12"/>
  <c r="M37" i="12"/>
  <c r="C37" i="12"/>
  <c r="J37" i="12" s="1"/>
  <c r="B37" i="12"/>
  <c r="Q36" i="12"/>
  <c r="J36" i="12"/>
  <c r="G36" i="12"/>
  <c r="H36" i="12" s="1"/>
  <c r="F36" i="12"/>
  <c r="E36" i="12"/>
  <c r="D36" i="12"/>
  <c r="C36" i="12"/>
  <c r="M36" i="12" s="1"/>
  <c r="B36" i="12"/>
  <c r="B35" i="12"/>
  <c r="C35" i="12" s="1"/>
  <c r="J34" i="12"/>
  <c r="C34" i="12"/>
  <c r="B34" i="12"/>
  <c r="Q33" i="12"/>
  <c r="J33" i="12"/>
  <c r="G33" i="12"/>
  <c r="K33" i="12" s="1"/>
  <c r="E33" i="12"/>
  <c r="F33" i="12" s="1"/>
  <c r="D33" i="12"/>
  <c r="C33" i="12"/>
  <c r="M33" i="12" s="1"/>
  <c r="B33" i="12"/>
  <c r="B32" i="12"/>
  <c r="C32" i="12" s="1"/>
  <c r="B31" i="12"/>
  <c r="C31" i="12" s="1"/>
  <c r="B30" i="12"/>
  <c r="C30" i="12" s="1"/>
  <c r="C29" i="12"/>
  <c r="B29" i="12"/>
  <c r="C28" i="12"/>
  <c r="G28" i="12" s="1"/>
  <c r="H28" i="12" s="1"/>
  <c r="B28" i="12"/>
  <c r="B27" i="12"/>
  <c r="C27" i="12" s="1"/>
  <c r="Q26" i="12"/>
  <c r="J26" i="12"/>
  <c r="G26" i="12"/>
  <c r="K26" i="12" s="1"/>
  <c r="E26" i="12"/>
  <c r="F26" i="12" s="1"/>
  <c r="D26" i="12"/>
  <c r="C26" i="12"/>
  <c r="M26" i="12" s="1"/>
  <c r="B26" i="12"/>
  <c r="B25" i="12"/>
  <c r="C25" i="12" s="1"/>
  <c r="J24" i="12"/>
  <c r="C24" i="12"/>
  <c r="B24" i="12"/>
  <c r="Q23" i="12"/>
  <c r="J23" i="12"/>
  <c r="G23" i="12"/>
  <c r="K23" i="12" s="1"/>
  <c r="F23" i="12"/>
  <c r="E23" i="12"/>
  <c r="D23" i="12"/>
  <c r="C23" i="12"/>
  <c r="M23" i="12" s="1"/>
  <c r="B23" i="12"/>
  <c r="B22" i="12"/>
  <c r="C22" i="12" s="1"/>
  <c r="M21" i="12"/>
  <c r="J21" i="12"/>
  <c r="B21" i="12"/>
  <c r="C21" i="12" s="1"/>
  <c r="B20" i="12"/>
  <c r="C20" i="12" s="1"/>
  <c r="C19" i="12"/>
  <c r="B19" i="12"/>
  <c r="D18" i="12"/>
  <c r="C18" i="12"/>
  <c r="B18" i="12"/>
  <c r="J17" i="12"/>
  <c r="G17" i="12"/>
  <c r="K17" i="12" s="1"/>
  <c r="B17" i="12"/>
  <c r="C17" i="12" s="1"/>
  <c r="Q16" i="12"/>
  <c r="J16" i="12"/>
  <c r="G16" i="12"/>
  <c r="K16" i="12" s="1"/>
  <c r="F16" i="12"/>
  <c r="E16" i="12"/>
  <c r="D16" i="12"/>
  <c r="C16" i="12"/>
  <c r="M16" i="12" s="1"/>
  <c r="B16" i="12"/>
  <c r="B15" i="12"/>
  <c r="C15" i="12" s="1"/>
  <c r="F8" i="12"/>
  <c r="I7" i="12"/>
  <c r="I8" i="12" s="1"/>
  <c r="L6" i="12"/>
  <c r="C6" i="12"/>
  <c r="L5" i="12"/>
  <c r="BB4" i="10"/>
  <c r="AV26" i="10"/>
  <c r="AV27" i="10"/>
  <c r="AV28" i="10"/>
  <c r="AV29" i="10"/>
  <c r="AV30" i="10"/>
  <c r="AV31" i="10"/>
  <c r="AV32" i="10"/>
  <c r="AV33" i="10"/>
  <c r="AV34" i="10"/>
  <c r="AV35" i="10"/>
  <c r="AV36" i="10"/>
  <c r="AV37" i="10"/>
  <c r="AV38" i="10"/>
  <c r="AV39" i="10"/>
  <c r="AV40" i="10"/>
  <c r="AV41" i="10"/>
  <c r="AV42" i="10"/>
  <c r="AV43" i="10"/>
  <c r="AV44" i="10"/>
  <c r="AU45" i="10"/>
  <c r="AX45" i="10" s="1"/>
  <c r="AV45" i="10"/>
  <c r="AW45" i="10"/>
  <c r="AU46" i="10"/>
  <c r="AX46" i="10" s="1"/>
  <c r="AV46" i="10"/>
  <c r="AW46" i="10"/>
  <c r="AU47" i="10"/>
  <c r="AX47" i="10" s="1"/>
  <c r="AV47" i="10"/>
  <c r="AW47" i="10"/>
  <c r="AU48" i="10"/>
  <c r="AX48" i="10" s="1"/>
  <c r="AV48" i="10"/>
  <c r="AW48" i="10"/>
  <c r="AU49" i="10"/>
  <c r="AX49" i="10" s="1"/>
  <c r="AV49" i="10"/>
  <c r="AW49" i="10"/>
  <c r="AU50" i="10"/>
  <c r="AX50" i="10" s="1"/>
  <c r="AV50" i="10"/>
  <c r="AW50" i="10"/>
  <c r="AU51" i="10"/>
  <c r="AX51" i="10" s="1"/>
  <c r="AV51" i="10"/>
  <c r="AW51" i="10"/>
  <c r="AU52" i="10"/>
  <c r="AX52" i="10" s="1"/>
  <c r="AV52" i="10"/>
  <c r="AW52" i="10"/>
  <c r="AU53" i="10"/>
  <c r="AX53" i="10" s="1"/>
  <c r="AV53" i="10"/>
  <c r="AW53" i="10"/>
  <c r="AU54" i="10"/>
  <c r="AX54" i="10" s="1"/>
  <c r="AV54" i="10"/>
  <c r="AW54" i="10"/>
  <c r="AU55" i="10"/>
  <c r="AX55" i="10" s="1"/>
  <c r="AV55" i="10"/>
  <c r="AW55" i="10"/>
  <c r="AU56" i="10"/>
  <c r="AX56" i="10" s="1"/>
  <c r="AV56" i="10"/>
  <c r="AW56" i="10"/>
  <c r="AU57" i="10"/>
  <c r="AX57" i="10" s="1"/>
  <c r="AV57" i="10"/>
  <c r="AW57" i="10"/>
  <c r="AU58" i="10"/>
  <c r="AX58" i="10" s="1"/>
  <c r="AV58" i="10"/>
  <c r="AW58" i="10"/>
  <c r="AU59" i="10"/>
  <c r="AX59" i="10" s="1"/>
  <c r="AV59" i="10"/>
  <c r="AW59" i="10"/>
  <c r="AU60" i="10"/>
  <c r="AX60" i="10" s="1"/>
  <c r="AV60" i="10"/>
  <c r="AW60" i="10"/>
  <c r="AU61" i="10"/>
  <c r="AX61" i="10" s="1"/>
  <c r="AV61" i="10"/>
  <c r="AW61" i="10"/>
  <c r="AU62" i="10"/>
  <c r="AX62" i="10" s="1"/>
  <c r="AV62" i="10"/>
  <c r="AW62" i="10"/>
  <c r="AU63" i="10"/>
  <c r="AX63" i="10" s="1"/>
  <c r="AV63" i="10"/>
  <c r="AW63" i="10"/>
  <c r="AU64" i="10"/>
  <c r="AX64" i="10" s="1"/>
  <c r="AV64" i="10"/>
  <c r="AW64" i="10"/>
  <c r="AU65" i="10"/>
  <c r="AX65" i="10" s="1"/>
  <c r="AV65" i="10"/>
  <c r="AW65" i="10"/>
  <c r="AU66" i="10"/>
  <c r="AX66" i="10" s="1"/>
  <c r="AV66" i="10"/>
  <c r="AW66" i="10"/>
  <c r="AU67" i="10"/>
  <c r="AX67" i="10" s="1"/>
  <c r="AV67" i="10"/>
  <c r="AW67" i="10"/>
  <c r="AU68" i="10"/>
  <c r="AX68" i="10" s="1"/>
  <c r="AV68" i="10"/>
  <c r="AW68" i="10"/>
  <c r="AU69" i="10"/>
  <c r="AX69" i="10" s="1"/>
  <c r="AV69" i="10"/>
  <c r="AW69" i="10"/>
  <c r="AU70" i="10"/>
  <c r="AX70" i="10" s="1"/>
  <c r="AV70" i="10"/>
  <c r="AW70" i="10"/>
  <c r="AU71" i="10"/>
  <c r="AX71" i="10" s="1"/>
  <c r="AV71" i="10"/>
  <c r="AW71" i="10"/>
  <c r="AU72" i="10"/>
  <c r="AX72" i="10" s="1"/>
  <c r="AV72" i="10"/>
  <c r="AW72" i="10"/>
  <c r="AU73" i="10"/>
  <c r="AX73" i="10" s="1"/>
  <c r="AV73" i="10"/>
  <c r="AW73" i="10"/>
  <c r="AU74" i="10"/>
  <c r="AX74" i="10" s="1"/>
  <c r="AV74" i="10"/>
  <c r="AW74" i="10"/>
  <c r="AU75" i="10"/>
  <c r="AX75" i="10" s="1"/>
  <c r="AV75" i="10"/>
  <c r="AW75" i="10"/>
  <c r="AU76" i="10"/>
  <c r="AX76" i="10" s="1"/>
  <c r="AV76" i="10"/>
  <c r="AW76" i="10"/>
  <c r="AU77" i="10"/>
  <c r="AX77" i="10" s="1"/>
  <c r="AV77" i="10"/>
  <c r="AW77" i="10"/>
  <c r="AU78" i="10"/>
  <c r="AX78" i="10" s="1"/>
  <c r="AV78" i="10"/>
  <c r="AW78" i="10"/>
  <c r="AU79" i="10"/>
  <c r="AX79" i="10" s="1"/>
  <c r="AV79" i="10"/>
  <c r="AW79" i="10"/>
  <c r="AU80" i="10"/>
  <c r="AX80" i="10" s="1"/>
  <c r="AV80" i="10"/>
  <c r="AW80" i="10"/>
  <c r="AU81" i="10"/>
  <c r="AX81" i="10" s="1"/>
  <c r="AV81" i="10"/>
  <c r="AW81" i="10"/>
  <c r="AU82" i="10"/>
  <c r="AX82" i="10" s="1"/>
  <c r="AV82" i="10"/>
  <c r="AW82" i="10"/>
  <c r="AU83" i="10"/>
  <c r="AX83" i="10" s="1"/>
  <c r="AV83" i="10"/>
  <c r="AW83" i="10"/>
  <c r="AR74" i="10"/>
  <c r="AR75" i="10"/>
  <c r="AR65" i="10"/>
  <c r="AR55" i="10"/>
  <c r="AR25" i="10"/>
  <c r="AR45" i="10"/>
  <c r="AR83" i="10"/>
  <c r="AR82" i="10"/>
  <c r="AR81" i="10"/>
  <c r="AR80" i="10"/>
  <c r="AR79" i="10"/>
  <c r="AR78" i="10"/>
  <c r="AR77" i="10"/>
  <c r="AR76" i="10"/>
  <c r="AR73" i="10"/>
  <c r="AR72" i="10"/>
  <c r="AR71" i="10"/>
  <c r="AR70" i="10"/>
  <c r="AR69" i="10"/>
  <c r="AR68" i="10"/>
  <c r="AR67" i="10"/>
  <c r="AR66" i="10"/>
  <c r="AR64" i="10"/>
  <c r="AR63" i="10"/>
  <c r="AR62" i="10"/>
  <c r="AR61" i="10"/>
  <c r="AR60" i="10"/>
  <c r="AR59" i="10"/>
  <c r="AR58" i="10"/>
  <c r="AR57" i="10"/>
  <c r="AR56" i="10"/>
  <c r="AR54" i="10"/>
  <c r="AR53" i="10"/>
  <c r="AR52" i="10"/>
  <c r="AR51" i="10"/>
  <c r="AR50" i="10"/>
  <c r="AR49" i="10"/>
  <c r="AR48" i="10"/>
  <c r="AR47" i="10"/>
  <c r="AR46" i="10"/>
  <c r="AR44" i="10"/>
  <c r="AR43" i="10"/>
  <c r="AR42" i="10"/>
  <c r="AR41" i="10"/>
  <c r="AR40" i="10"/>
  <c r="AR39" i="10"/>
  <c r="AR38" i="10"/>
  <c r="AR37" i="10"/>
  <c r="AR36" i="10"/>
  <c r="AR35" i="10"/>
  <c r="AR34" i="10"/>
  <c r="AR33" i="10"/>
  <c r="AR32" i="10"/>
  <c r="AR31" i="10"/>
  <c r="AR30" i="10"/>
  <c r="AR29" i="10"/>
  <c r="AR28" i="10"/>
  <c r="AR27" i="10"/>
  <c r="AR26" i="10"/>
  <c r="BA20" i="10"/>
  <c r="BC20" i="10" s="1"/>
  <c r="BD20" i="10" s="1"/>
  <c r="BE20" i="10" s="1"/>
  <c r="AQ103" i="10"/>
  <c r="AQ95" i="10"/>
  <c r="AQ96" i="10"/>
  <c r="AQ97" i="10"/>
  <c r="AQ98" i="10"/>
  <c r="AQ99" i="10"/>
  <c r="AQ100" i="10"/>
  <c r="AQ101" i="10"/>
  <c r="AQ88" i="10"/>
  <c r="AQ75" i="10"/>
  <c r="AQ76" i="10"/>
  <c r="AQ77" i="10"/>
  <c r="AQ78" i="10"/>
  <c r="AQ79" i="10"/>
  <c r="AQ80" i="10"/>
  <c r="AQ82" i="10"/>
  <c r="AQ66" i="10"/>
  <c r="AQ69" i="10"/>
  <c r="AQ57" i="10"/>
  <c r="AQ58" i="10"/>
  <c r="AQ59" i="10"/>
  <c r="AQ60" i="10"/>
  <c r="AQ61" i="10"/>
  <c r="AQ62" i="10"/>
  <c r="AQ64" i="10"/>
  <c r="AQ47" i="10"/>
  <c r="AQ50" i="10"/>
  <c r="AQ18" i="10"/>
  <c r="BE15" i="10"/>
  <c r="BB118" i="10"/>
  <c r="BD103" i="10"/>
  <c r="BE103" i="10" s="1"/>
  <c r="BD102" i="10"/>
  <c r="BE102" i="10" s="1"/>
  <c r="BD98" i="10"/>
  <c r="BE98" i="10" s="1"/>
  <c r="BD94" i="10"/>
  <c r="BE94" i="10" s="1"/>
  <c r="BA69" i="10"/>
  <c r="BC69" i="10" s="1"/>
  <c r="BD69" i="10" s="1"/>
  <c r="BE69" i="10" s="1"/>
  <c r="BD64" i="10"/>
  <c r="BE64" i="10" s="1"/>
  <c r="BD55" i="10"/>
  <c r="BE55" i="10" s="1"/>
  <c r="BA103" i="10"/>
  <c r="BC103" i="10" s="1"/>
  <c r="AQ104" i="10" s="1"/>
  <c r="BA108" i="10"/>
  <c r="BC108" i="10" s="1"/>
  <c r="BA98" i="10"/>
  <c r="BC98" i="10" s="1"/>
  <c r="BA112" i="10"/>
  <c r="BB119" i="10" s="1"/>
  <c r="BA102" i="10"/>
  <c r="BC102" i="10" s="1"/>
  <c r="BA94" i="10"/>
  <c r="BC94" i="10" s="1"/>
  <c r="AQ102" i="10" s="1"/>
  <c r="BA93" i="10"/>
  <c r="BC93" i="10" s="1"/>
  <c r="BC83" i="10"/>
  <c r="BD83" i="10" s="1"/>
  <c r="BE83" i="10" s="1"/>
  <c r="BA83" i="10"/>
  <c r="BB83" i="10" s="1"/>
  <c r="BA84" i="10"/>
  <c r="BC84" i="10" s="1"/>
  <c r="AQ93" i="10" s="1"/>
  <c r="BA79" i="10"/>
  <c r="BC79" i="10" s="1"/>
  <c r="BA73" i="10"/>
  <c r="BC73" i="10" s="1"/>
  <c r="BD73" i="10" s="1"/>
  <c r="BE73" i="10" s="1"/>
  <c r="BA74" i="10"/>
  <c r="BC74" i="10" s="1"/>
  <c r="AQ83" i="10" s="1"/>
  <c r="BA65" i="10"/>
  <c r="BC65" i="10" s="1"/>
  <c r="AQ65" i="10" s="1"/>
  <c r="BA24" i="10"/>
  <c r="BC24" i="10" s="1"/>
  <c r="BD24" i="10" s="1"/>
  <c r="BE24" i="10" s="1"/>
  <c r="BB15" i="10"/>
  <c r="BA44" i="10"/>
  <c r="BC44" i="10" s="1"/>
  <c r="BA54" i="10"/>
  <c r="BC54" i="10" s="1"/>
  <c r="BA49" i="10"/>
  <c r="BC49" i="10" s="1"/>
  <c r="BA64" i="10"/>
  <c r="BC64" i="10" s="1"/>
  <c r="BA59" i="10"/>
  <c r="BC59" i="10" s="1"/>
  <c r="BD59" i="10" s="1"/>
  <c r="BE59" i="10" s="1"/>
  <c r="BA55" i="10"/>
  <c r="BC55" i="10" s="1"/>
  <c r="AQ55" i="10" s="1"/>
  <c r="BA45" i="10"/>
  <c r="BC45" i="10" s="1"/>
  <c r="AQ45" i="10" s="1"/>
  <c r="BA36" i="10"/>
  <c r="BC36" i="10" s="1"/>
  <c r="BA25" i="10"/>
  <c r="BB25" i="10" s="1"/>
  <c r="AO16" i="10"/>
  <c r="AQ16" i="10" s="1"/>
  <c r="AO17" i="10"/>
  <c r="AQ17" i="10" s="1"/>
  <c r="AO18" i="10"/>
  <c r="AO19" i="10"/>
  <c r="AQ19" i="10" s="1"/>
  <c r="AO20" i="10"/>
  <c r="AQ20" i="10" s="1"/>
  <c r="AO21" i="10"/>
  <c r="AQ21" i="10" s="1"/>
  <c r="AO22" i="10"/>
  <c r="AQ22" i="10" s="1"/>
  <c r="AO23" i="10"/>
  <c r="AQ23" i="10" s="1"/>
  <c r="AO24" i="10"/>
  <c r="AQ24" i="10" s="1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H115" i="10"/>
  <c r="AF115" i="10"/>
  <c r="B115" i="10"/>
  <c r="C115" i="10" s="1"/>
  <c r="AH114" i="10"/>
  <c r="AF114" i="10"/>
  <c r="B114" i="10"/>
  <c r="C114" i="10" s="1"/>
  <c r="AH113" i="10"/>
  <c r="AF113" i="10"/>
  <c r="B113" i="10"/>
  <c r="C113" i="10" s="1"/>
  <c r="AI112" i="10"/>
  <c r="AH112" i="10"/>
  <c r="AF112" i="10"/>
  <c r="E112" i="10"/>
  <c r="F112" i="10" s="1"/>
  <c r="B112" i="10"/>
  <c r="C112" i="10" s="1"/>
  <c r="AJ111" i="10"/>
  <c r="AL111" i="10" s="1"/>
  <c r="AI111" i="10"/>
  <c r="AH111" i="10"/>
  <c r="AF111" i="10"/>
  <c r="B111" i="10"/>
  <c r="C111" i="10" s="1"/>
  <c r="D111" i="10" s="1"/>
  <c r="AH110" i="10"/>
  <c r="AF110" i="10"/>
  <c r="B110" i="10"/>
  <c r="C110" i="10" s="1"/>
  <c r="AH109" i="10"/>
  <c r="AF109" i="10"/>
  <c r="B109" i="10"/>
  <c r="C109" i="10" s="1"/>
  <c r="AH108" i="10"/>
  <c r="AF108" i="10"/>
  <c r="B108" i="10"/>
  <c r="C108" i="10" s="1"/>
  <c r="AH107" i="10"/>
  <c r="AF107" i="10"/>
  <c r="C107" i="10"/>
  <c r="B107" i="10"/>
  <c r="AH106" i="10"/>
  <c r="AF106" i="10"/>
  <c r="B106" i="10"/>
  <c r="C106" i="10" s="1"/>
  <c r="AH105" i="10"/>
  <c r="AF105" i="10"/>
  <c r="B105" i="10"/>
  <c r="C105" i="10" s="1"/>
  <c r="AH104" i="10"/>
  <c r="AF104" i="10"/>
  <c r="B104" i="10"/>
  <c r="C104" i="10" s="1"/>
  <c r="AH103" i="10"/>
  <c r="AF103" i="10"/>
  <c r="C103" i="10"/>
  <c r="B103" i="10"/>
  <c r="AH102" i="10"/>
  <c r="AF102" i="10"/>
  <c r="B102" i="10"/>
  <c r="C102" i="10" s="1"/>
  <c r="AH101" i="10"/>
  <c r="AF101" i="10"/>
  <c r="B101" i="10"/>
  <c r="C101" i="10" s="1"/>
  <c r="AH100" i="10"/>
  <c r="AF100" i="10"/>
  <c r="B100" i="10"/>
  <c r="C100" i="10" s="1"/>
  <c r="AH99" i="10"/>
  <c r="AF99" i="10"/>
  <c r="E99" i="10"/>
  <c r="F99" i="10" s="1"/>
  <c r="D99" i="10"/>
  <c r="C99" i="10"/>
  <c r="B99" i="10"/>
  <c r="AH98" i="10"/>
  <c r="AF98" i="10"/>
  <c r="B98" i="10"/>
  <c r="C98" i="10" s="1"/>
  <c r="AH97" i="10"/>
  <c r="AF97" i="10"/>
  <c r="B97" i="10"/>
  <c r="C97" i="10" s="1"/>
  <c r="AH96" i="10"/>
  <c r="AF96" i="10"/>
  <c r="B96" i="10"/>
  <c r="C96" i="10" s="1"/>
  <c r="AH95" i="10"/>
  <c r="AF95" i="10"/>
  <c r="B95" i="10"/>
  <c r="C95" i="10" s="1"/>
  <c r="AH94" i="10"/>
  <c r="AF94" i="10"/>
  <c r="B94" i="10"/>
  <c r="C94" i="10" s="1"/>
  <c r="AH93" i="10"/>
  <c r="AF93" i="10"/>
  <c r="B93" i="10"/>
  <c r="C93" i="10" s="1"/>
  <c r="AH92" i="10"/>
  <c r="AF92" i="10"/>
  <c r="B92" i="10"/>
  <c r="C92" i="10" s="1"/>
  <c r="AH91" i="10"/>
  <c r="AF91" i="10"/>
  <c r="B91" i="10"/>
  <c r="C91" i="10" s="1"/>
  <c r="AI90" i="10"/>
  <c r="AH90" i="10"/>
  <c r="AF90" i="10"/>
  <c r="C90" i="10"/>
  <c r="B90" i="10"/>
  <c r="AH89" i="10"/>
  <c r="AF89" i="10"/>
  <c r="C89" i="10"/>
  <c r="B89" i="10"/>
  <c r="AH88" i="10"/>
  <c r="AF88" i="10"/>
  <c r="B88" i="10"/>
  <c r="C88" i="10" s="1"/>
  <c r="AH87" i="10"/>
  <c r="AF87" i="10"/>
  <c r="B87" i="10"/>
  <c r="C87" i="10" s="1"/>
  <c r="AH86" i="10"/>
  <c r="AF86" i="10"/>
  <c r="E86" i="10"/>
  <c r="F86" i="10" s="1"/>
  <c r="C86" i="10"/>
  <c r="B86" i="10"/>
  <c r="AH85" i="10"/>
  <c r="AF85" i="10"/>
  <c r="B85" i="10"/>
  <c r="C85" i="10" s="1"/>
  <c r="AH84" i="10"/>
  <c r="AF84" i="10"/>
  <c r="B84" i="10"/>
  <c r="C84" i="10" s="1"/>
  <c r="AH83" i="10"/>
  <c r="AF83" i="10"/>
  <c r="E83" i="10"/>
  <c r="F83" i="10" s="1"/>
  <c r="B83" i="10"/>
  <c r="C83" i="10" s="1"/>
  <c r="AH82" i="10"/>
  <c r="AF82" i="10"/>
  <c r="B82" i="10"/>
  <c r="C82" i="10" s="1"/>
  <c r="AH81" i="10"/>
  <c r="AF81" i="10"/>
  <c r="C81" i="10"/>
  <c r="AI81" i="10" s="1"/>
  <c r="B81" i="10"/>
  <c r="AK80" i="10"/>
  <c r="AH80" i="10"/>
  <c r="AF80" i="10"/>
  <c r="B80" i="10"/>
  <c r="C80" i="10" s="1"/>
  <c r="AI80" i="10" s="1"/>
  <c r="AH79" i="10"/>
  <c r="AF79" i="10"/>
  <c r="B79" i="10"/>
  <c r="C79" i="10" s="1"/>
  <c r="AH78" i="10"/>
  <c r="AF78" i="10"/>
  <c r="B78" i="10"/>
  <c r="C78" i="10" s="1"/>
  <c r="AH77" i="10"/>
  <c r="AF77" i="10"/>
  <c r="B77" i="10"/>
  <c r="C77" i="10" s="1"/>
  <c r="AH76" i="10"/>
  <c r="AF76" i="10"/>
  <c r="B76" i="10"/>
  <c r="C76" i="10" s="1"/>
  <c r="AH75" i="10"/>
  <c r="AF75" i="10"/>
  <c r="C75" i="10"/>
  <c r="B75" i="10"/>
  <c r="AI74" i="10"/>
  <c r="AH74" i="10"/>
  <c r="AF74" i="10"/>
  <c r="C74" i="10"/>
  <c r="E74" i="10" s="1"/>
  <c r="F74" i="10" s="1"/>
  <c r="B74" i="10"/>
  <c r="AH73" i="10"/>
  <c r="AF73" i="10"/>
  <c r="B73" i="10"/>
  <c r="C73" i="10" s="1"/>
  <c r="AI72" i="10"/>
  <c r="AH72" i="10"/>
  <c r="AF72" i="10"/>
  <c r="B72" i="10"/>
  <c r="C72" i="10" s="1"/>
  <c r="D72" i="10" s="1"/>
  <c r="AH71" i="10"/>
  <c r="AF71" i="10"/>
  <c r="B71" i="10"/>
  <c r="C71" i="10" s="1"/>
  <c r="AH70" i="10"/>
  <c r="AF70" i="10"/>
  <c r="C70" i="10"/>
  <c r="B70" i="10"/>
  <c r="AH69" i="10"/>
  <c r="AF69" i="10"/>
  <c r="B69" i="10"/>
  <c r="C69" i="10" s="1"/>
  <c r="AH68" i="10"/>
  <c r="AF68" i="10"/>
  <c r="B68" i="10"/>
  <c r="C68" i="10" s="1"/>
  <c r="AH67" i="10"/>
  <c r="AF67" i="10"/>
  <c r="E67" i="10"/>
  <c r="F67" i="10" s="1"/>
  <c r="C67" i="10"/>
  <c r="B67" i="10"/>
  <c r="AI66" i="10"/>
  <c r="AH66" i="10"/>
  <c r="AF66" i="10"/>
  <c r="B66" i="10"/>
  <c r="C66" i="10" s="1"/>
  <c r="AH65" i="10"/>
  <c r="AF65" i="10"/>
  <c r="D65" i="10"/>
  <c r="C65" i="10"/>
  <c r="E65" i="10" s="1"/>
  <c r="F65" i="10" s="1"/>
  <c r="B65" i="10"/>
  <c r="AH64" i="10"/>
  <c r="AF64" i="10"/>
  <c r="B64" i="10"/>
  <c r="C64" i="10" s="1"/>
  <c r="AH63" i="10"/>
  <c r="AF63" i="10"/>
  <c r="D63" i="10"/>
  <c r="B63" i="10"/>
  <c r="C63" i="10" s="1"/>
  <c r="AH62" i="10"/>
  <c r="AF62" i="10"/>
  <c r="C62" i="10"/>
  <c r="B62" i="10"/>
  <c r="AH61" i="10"/>
  <c r="AF61" i="10"/>
  <c r="B61" i="10"/>
  <c r="C61" i="10" s="1"/>
  <c r="AH60" i="10"/>
  <c r="AF60" i="10"/>
  <c r="B60" i="10"/>
  <c r="C60" i="10" s="1"/>
  <c r="AH59" i="10"/>
  <c r="AF59" i="10"/>
  <c r="C59" i="10"/>
  <c r="B59" i="10"/>
  <c r="AH58" i="10"/>
  <c r="AF58" i="10"/>
  <c r="B58" i="10"/>
  <c r="C58" i="10" s="1"/>
  <c r="AI57" i="10"/>
  <c r="AH57" i="10"/>
  <c r="AF57" i="10"/>
  <c r="C57" i="10"/>
  <c r="E57" i="10" s="1"/>
  <c r="F57" i="10" s="1"/>
  <c r="B57" i="10"/>
  <c r="AH56" i="10"/>
  <c r="AF56" i="10"/>
  <c r="B56" i="10"/>
  <c r="C56" i="10" s="1"/>
  <c r="E56" i="10" s="1"/>
  <c r="F56" i="10" s="1"/>
  <c r="AH55" i="10"/>
  <c r="AF55" i="10"/>
  <c r="E55" i="10"/>
  <c r="F55" i="10" s="1"/>
  <c r="C55" i="10"/>
  <c r="B55" i="10"/>
  <c r="AI54" i="10"/>
  <c r="AH54" i="10"/>
  <c r="AF54" i="10"/>
  <c r="B54" i="10"/>
  <c r="C54" i="10" s="1"/>
  <c r="AH53" i="10"/>
  <c r="AF53" i="10"/>
  <c r="D53" i="10"/>
  <c r="B53" i="10"/>
  <c r="C53" i="10" s="1"/>
  <c r="AH52" i="10"/>
  <c r="AF52" i="10"/>
  <c r="B52" i="10"/>
  <c r="C52" i="10" s="1"/>
  <c r="AH51" i="10"/>
  <c r="AF51" i="10"/>
  <c r="B51" i="10"/>
  <c r="C51" i="10" s="1"/>
  <c r="AH50" i="10"/>
  <c r="AF50" i="10"/>
  <c r="C50" i="10"/>
  <c r="B50" i="10"/>
  <c r="AH49" i="10"/>
  <c r="AF49" i="10"/>
  <c r="F49" i="10"/>
  <c r="E49" i="10"/>
  <c r="D49" i="10"/>
  <c r="C49" i="10"/>
  <c r="B49" i="10"/>
  <c r="AH48" i="10"/>
  <c r="AF48" i="10"/>
  <c r="B48" i="10"/>
  <c r="C48" i="10" s="1"/>
  <c r="AH47" i="10"/>
  <c r="AF47" i="10"/>
  <c r="C47" i="10"/>
  <c r="B47" i="10"/>
  <c r="AH46" i="10"/>
  <c r="AF46" i="10"/>
  <c r="B46" i="10"/>
  <c r="C46" i="10" s="1"/>
  <c r="AH45" i="10"/>
  <c r="AF45" i="10"/>
  <c r="E45" i="10"/>
  <c r="F45" i="10" s="1"/>
  <c r="B45" i="10"/>
  <c r="C45" i="10" s="1"/>
  <c r="AH44" i="10"/>
  <c r="AF44" i="10"/>
  <c r="B44" i="10"/>
  <c r="C44" i="10" s="1"/>
  <c r="AH43" i="10"/>
  <c r="AF43" i="10"/>
  <c r="B43" i="10"/>
  <c r="C43" i="10" s="1"/>
  <c r="AH42" i="10"/>
  <c r="AF42" i="10"/>
  <c r="C42" i="10"/>
  <c r="B42" i="10"/>
  <c r="AH41" i="10"/>
  <c r="AF41" i="10"/>
  <c r="B41" i="10"/>
  <c r="C41" i="10" s="1"/>
  <c r="AJ40" i="10"/>
  <c r="AL40" i="10" s="1"/>
  <c r="AH40" i="10"/>
  <c r="AF40" i="10"/>
  <c r="C40" i="10"/>
  <c r="AI40" i="10" s="1"/>
  <c r="B40" i="10"/>
  <c r="BL39" i="10"/>
  <c r="AH39" i="10"/>
  <c r="AF39" i="10"/>
  <c r="B39" i="10"/>
  <c r="C39" i="10" s="1"/>
  <c r="BK38" i="10"/>
  <c r="AH38" i="10"/>
  <c r="AF38" i="10"/>
  <c r="B38" i="10"/>
  <c r="C38" i="10" s="1"/>
  <c r="AH37" i="10"/>
  <c r="AF37" i="10"/>
  <c r="C37" i="10"/>
  <c r="B37" i="10"/>
  <c r="AI36" i="10"/>
  <c r="AH36" i="10"/>
  <c r="AF36" i="10"/>
  <c r="D36" i="10"/>
  <c r="C36" i="10"/>
  <c r="B36" i="10"/>
  <c r="AH35" i="10"/>
  <c r="AF35" i="10"/>
  <c r="C35" i="10"/>
  <c r="B35" i="10"/>
  <c r="AH34" i="10"/>
  <c r="AF34" i="10"/>
  <c r="B34" i="10"/>
  <c r="C34" i="10" s="1"/>
  <c r="AJ33" i="10"/>
  <c r="AL33" i="10" s="1"/>
  <c r="AI33" i="10"/>
  <c r="AH33" i="10"/>
  <c r="AF33" i="10"/>
  <c r="B33" i="10"/>
  <c r="C33" i="10" s="1"/>
  <c r="AH32" i="10"/>
  <c r="AF32" i="10"/>
  <c r="B32" i="10"/>
  <c r="C32" i="10" s="1"/>
  <c r="AH31" i="10"/>
  <c r="AF31" i="10"/>
  <c r="C31" i="10"/>
  <c r="B31" i="10"/>
  <c r="AH30" i="10"/>
  <c r="AF30" i="10"/>
  <c r="B30" i="10"/>
  <c r="C30" i="10" s="1"/>
  <c r="AH29" i="10"/>
  <c r="AF29" i="10"/>
  <c r="B29" i="10"/>
  <c r="C29" i="10" s="1"/>
  <c r="AI28" i="10"/>
  <c r="AH28" i="10"/>
  <c r="AF28" i="10"/>
  <c r="B28" i="10"/>
  <c r="C28" i="10" s="1"/>
  <c r="AH27" i="10"/>
  <c r="AF27" i="10"/>
  <c r="D27" i="10"/>
  <c r="B27" i="10"/>
  <c r="C27" i="10" s="1"/>
  <c r="AH26" i="10"/>
  <c r="AF26" i="10"/>
  <c r="B26" i="10"/>
  <c r="C26" i="10" s="1"/>
  <c r="AH25" i="10"/>
  <c r="AF25" i="10"/>
  <c r="B25" i="10"/>
  <c r="C25" i="10" s="1"/>
  <c r="AH24" i="10"/>
  <c r="AF24" i="10"/>
  <c r="B24" i="10"/>
  <c r="C24" i="10" s="1"/>
  <c r="AH23" i="10"/>
  <c r="AF23" i="10"/>
  <c r="B23" i="10"/>
  <c r="C23" i="10" s="1"/>
  <c r="AI23" i="10" s="1"/>
  <c r="AJ23" i="10" s="1"/>
  <c r="AL23" i="10" s="1"/>
  <c r="AI22" i="10"/>
  <c r="AH22" i="10"/>
  <c r="AF22" i="10"/>
  <c r="E22" i="10"/>
  <c r="F22" i="10" s="1"/>
  <c r="D22" i="10"/>
  <c r="C22" i="10"/>
  <c r="B22" i="10"/>
  <c r="AH21" i="10"/>
  <c r="AF21" i="10"/>
  <c r="C21" i="10"/>
  <c r="B21" i="10"/>
  <c r="AH20" i="10"/>
  <c r="AF20" i="10"/>
  <c r="B20" i="10"/>
  <c r="C20" i="10" s="1"/>
  <c r="AH19" i="10"/>
  <c r="AF19" i="10"/>
  <c r="B19" i="10"/>
  <c r="C19" i="10" s="1"/>
  <c r="AH18" i="10"/>
  <c r="AF18" i="10"/>
  <c r="E18" i="10"/>
  <c r="F18" i="10" s="1"/>
  <c r="B18" i="10"/>
  <c r="C18" i="10" s="1"/>
  <c r="AH17" i="10"/>
  <c r="AF17" i="10"/>
  <c r="C17" i="10"/>
  <c r="B17" i="10"/>
  <c r="BF16" i="10"/>
  <c r="AI16" i="10"/>
  <c r="AH16" i="10"/>
  <c r="AF16" i="10"/>
  <c r="E16" i="10"/>
  <c r="F16" i="10" s="1"/>
  <c r="D16" i="10"/>
  <c r="C16" i="10"/>
  <c r="B16" i="10"/>
  <c r="AO15" i="10"/>
  <c r="AL15" i="10"/>
  <c r="AH15" i="10"/>
  <c r="AF15" i="10"/>
  <c r="E15" i="10"/>
  <c r="F15" i="10" s="1"/>
  <c r="D15" i="10"/>
  <c r="C15" i="10"/>
  <c r="AI15" i="10" s="1"/>
  <c r="B15" i="10"/>
  <c r="AR12" i="10"/>
  <c r="AS12" i="10" s="1"/>
  <c r="AP12" i="10"/>
  <c r="AR10" i="10"/>
  <c r="AP10" i="10"/>
  <c r="AW9" i="10"/>
  <c r="AU9" i="10"/>
  <c r="AR9" i="10"/>
  <c r="AS9" i="10" s="1"/>
  <c r="AR94" i="10" s="1"/>
  <c r="AP9" i="10"/>
  <c r="AW8" i="10"/>
  <c r="AU8" i="10"/>
  <c r="AR8" i="10"/>
  <c r="AS8" i="10" s="1"/>
  <c r="AR88" i="10" s="1"/>
  <c r="AP8" i="10"/>
  <c r="AW7" i="10"/>
  <c r="AU7" i="10"/>
  <c r="AS7" i="10"/>
  <c r="AR7" i="10"/>
  <c r="AP7" i="10"/>
  <c r="AW6" i="10"/>
  <c r="AU6" i="10"/>
  <c r="AR6" i="10"/>
  <c r="AS6" i="10" s="1"/>
  <c r="AP6" i="10"/>
  <c r="F6" i="10"/>
  <c r="C6" i="10"/>
  <c r="G7" i="10" s="1"/>
  <c r="H7" i="10" s="1"/>
  <c r="AW5" i="10"/>
  <c r="AU5" i="10"/>
  <c r="AR5" i="10"/>
  <c r="AS5" i="10" s="1"/>
  <c r="AP5" i="10"/>
  <c r="AU4" i="10"/>
  <c r="AR4" i="10"/>
  <c r="AS4" i="10" s="1"/>
  <c r="AP4" i="10"/>
  <c r="AU3" i="10"/>
  <c r="AR3" i="10"/>
  <c r="AS3" i="10" s="1"/>
  <c r="Y33" i="10" s="1"/>
  <c r="X33" i="10" s="1"/>
  <c r="AP3" i="10"/>
  <c r="AU2" i="10"/>
  <c r="AR2" i="10"/>
  <c r="AS2" i="10" s="1"/>
  <c r="AR20" i="10" s="1"/>
  <c r="AP2" i="10"/>
  <c r="Q16" i="7"/>
  <c r="L17" i="7"/>
  <c r="K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6" i="7"/>
  <c r="L16" i="7"/>
  <c r="I8" i="7"/>
  <c r="I7" i="7"/>
  <c r="L5" i="7"/>
  <c r="L6" i="7"/>
  <c r="R66" i="7"/>
  <c r="S66" i="7" s="1"/>
  <c r="T66" i="7" s="1"/>
  <c r="R18" i="7"/>
  <c r="S18" i="7" s="1"/>
  <c r="T18" i="7" s="1"/>
  <c r="Q28" i="7"/>
  <c r="Q35" i="7"/>
  <c r="Q44" i="7"/>
  <c r="Q60" i="7"/>
  <c r="Q78" i="7"/>
  <c r="Q94" i="7"/>
  <c r="J25" i="7"/>
  <c r="M49" i="7"/>
  <c r="J50" i="7"/>
  <c r="J72" i="7"/>
  <c r="M78" i="7"/>
  <c r="J88" i="7"/>
  <c r="M112" i="7"/>
  <c r="M115" i="7"/>
  <c r="F8" i="7"/>
  <c r="K31" i="8"/>
  <c r="J33" i="8"/>
  <c r="K33" i="8" s="1"/>
  <c r="J32" i="8"/>
  <c r="K32" i="8" s="1"/>
  <c r="AR12" i="6"/>
  <c r="AS12" i="6" s="1"/>
  <c r="AP12" i="6"/>
  <c r="G17" i="7"/>
  <c r="H17" i="7" s="1"/>
  <c r="G27" i="7"/>
  <c r="G28" i="7"/>
  <c r="H28" i="7" s="1"/>
  <c r="G35" i="7"/>
  <c r="G36" i="7"/>
  <c r="H36" i="7" s="1"/>
  <c r="G49" i="7"/>
  <c r="G50" i="7"/>
  <c r="H50" i="7" s="1"/>
  <c r="G56" i="7"/>
  <c r="H56" i="7" s="1"/>
  <c r="G57" i="7"/>
  <c r="H57" i="7" s="1"/>
  <c r="G58" i="7"/>
  <c r="H58" i="7"/>
  <c r="G64" i="7"/>
  <c r="G67" i="7"/>
  <c r="H67" i="7" s="1"/>
  <c r="G74" i="7"/>
  <c r="H74" i="7" s="1"/>
  <c r="G83" i="7"/>
  <c r="H83" i="7" s="1"/>
  <c r="G95" i="7"/>
  <c r="G96" i="7"/>
  <c r="H96" i="7"/>
  <c r="G102" i="7"/>
  <c r="G108" i="7"/>
  <c r="G109" i="7"/>
  <c r="G111" i="7"/>
  <c r="G16" i="7"/>
  <c r="H16" i="7"/>
  <c r="B115" i="7"/>
  <c r="C115" i="7" s="1"/>
  <c r="C114" i="7"/>
  <c r="Q114" i="7" s="1"/>
  <c r="B114" i="7"/>
  <c r="B113" i="7"/>
  <c r="C113" i="7" s="1"/>
  <c r="B112" i="7"/>
  <c r="C112" i="7" s="1"/>
  <c r="B111" i="7"/>
  <c r="C111" i="7" s="1"/>
  <c r="C110" i="7"/>
  <c r="B110" i="7"/>
  <c r="B109" i="7"/>
  <c r="C109" i="7" s="1"/>
  <c r="J109" i="7" s="1"/>
  <c r="B108" i="7"/>
  <c r="C108" i="7" s="1"/>
  <c r="M108" i="7" s="1"/>
  <c r="B107" i="7"/>
  <c r="C107" i="7" s="1"/>
  <c r="B106" i="7"/>
  <c r="C106" i="7" s="1"/>
  <c r="B105" i="7"/>
  <c r="C105" i="7" s="1"/>
  <c r="G105" i="7" s="1"/>
  <c r="B104" i="7"/>
  <c r="C104" i="7" s="1"/>
  <c r="G104" i="7" s="1"/>
  <c r="B103" i="7"/>
  <c r="C103" i="7" s="1"/>
  <c r="B102" i="7"/>
  <c r="C102" i="7" s="1"/>
  <c r="B101" i="7"/>
  <c r="C101" i="7" s="1"/>
  <c r="B100" i="7"/>
  <c r="C100" i="7" s="1"/>
  <c r="B99" i="7"/>
  <c r="C99" i="7" s="1"/>
  <c r="M99" i="7" s="1"/>
  <c r="B98" i="7"/>
  <c r="C98" i="7" s="1"/>
  <c r="J98" i="7" s="1"/>
  <c r="B97" i="7"/>
  <c r="C97" i="7" s="1"/>
  <c r="B96" i="7"/>
  <c r="C96" i="7" s="1"/>
  <c r="B95" i="7"/>
  <c r="C95" i="7" s="1"/>
  <c r="B94" i="7"/>
  <c r="C94" i="7" s="1"/>
  <c r="D94" i="7" s="1"/>
  <c r="B93" i="7"/>
  <c r="C93" i="7" s="1"/>
  <c r="B92" i="7"/>
  <c r="C92" i="7" s="1"/>
  <c r="J92" i="7" s="1"/>
  <c r="C91" i="7"/>
  <c r="B91" i="7"/>
  <c r="B90" i="7"/>
  <c r="C90" i="7" s="1"/>
  <c r="B89" i="7"/>
  <c r="C89" i="7" s="1"/>
  <c r="B88" i="7"/>
  <c r="C88" i="7" s="1"/>
  <c r="M88" i="7" s="1"/>
  <c r="B87" i="7"/>
  <c r="C87" i="7" s="1"/>
  <c r="C86" i="7"/>
  <c r="B86" i="7"/>
  <c r="B85" i="7"/>
  <c r="C85" i="7" s="1"/>
  <c r="B84" i="7"/>
  <c r="C84" i="7" s="1"/>
  <c r="B83" i="7"/>
  <c r="C83" i="7" s="1"/>
  <c r="J83" i="7" s="1"/>
  <c r="B82" i="7"/>
  <c r="C82" i="7" s="1"/>
  <c r="B81" i="7"/>
  <c r="C81" i="7" s="1"/>
  <c r="B80" i="7"/>
  <c r="C80" i="7" s="1"/>
  <c r="M80" i="7" s="1"/>
  <c r="B79" i="7"/>
  <c r="C79" i="7" s="1"/>
  <c r="M79" i="7" s="1"/>
  <c r="B78" i="7"/>
  <c r="C78" i="7" s="1"/>
  <c r="G78" i="7" s="1"/>
  <c r="B77" i="7"/>
  <c r="C77" i="7" s="1"/>
  <c r="B76" i="7"/>
  <c r="C76" i="7" s="1"/>
  <c r="G76" i="7" s="1"/>
  <c r="B75" i="7"/>
  <c r="C75" i="7" s="1"/>
  <c r="B74" i="7"/>
  <c r="C74" i="7" s="1"/>
  <c r="E74" i="7" s="1"/>
  <c r="F74" i="7" s="1"/>
  <c r="C73" i="7"/>
  <c r="G73" i="7" s="1"/>
  <c r="B73" i="7"/>
  <c r="B72" i="7"/>
  <c r="C72" i="7" s="1"/>
  <c r="B71" i="7"/>
  <c r="C71" i="7" s="1"/>
  <c r="B70" i="7"/>
  <c r="C70" i="7" s="1"/>
  <c r="B69" i="7"/>
  <c r="C69" i="7" s="1"/>
  <c r="B68" i="7"/>
  <c r="C68" i="7" s="1"/>
  <c r="Q68" i="7" s="1"/>
  <c r="B67" i="7"/>
  <c r="C67" i="7" s="1"/>
  <c r="B66" i="7"/>
  <c r="C66" i="7" s="1"/>
  <c r="G66" i="7" s="1"/>
  <c r="B65" i="7"/>
  <c r="C65" i="7" s="1"/>
  <c r="Q65" i="7" s="1"/>
  <c r="B64" i="7"/>
  <c r="C64" i="7" s="1"/>
  <c r="Q64" i="7" s="1"/>
  <c r="B63" i="7"/>
  <c r="C63" i="7" s="1"/>
  <c r="Q63" i="7" s="1"/>
  <c r="B62" i="7"/>
  <c r="C62" i="7" s="1"/>
  <c r="B61" i="7"/>
  <c r="C61" i="7" s="1"/>
  <c r="D60" i="7"/>
  <c r="B60" i="7"/>
  <c r="C60" i="7" s="1"/>
  <c r="B59" i="7"/>
  <c r="C59" i="7" s="1"/>
  <c r="M59" i="7" s="1"/>
  <c r="B58" i="7"/>
  <c r="C58" i="7" s="1"/>
  <c r="Q58" i="7" s="1"/>
  <c r="B57" i="7"/>
  <c r="C57" i="7" s="1"/>
  <c r="J57" i="7" s="1"/>
  <c r="B56" i="7"/>
  <c r="C56" i="7" s="1"/>
  <c r="B55" i="7"/>
  <c r="C55" i="7" s="1"/>
  <c r="J55" i="7" s="1"/>
  <c r="B54" i="7"/>
  <c r="C54" i="7" s="1"/>
  <c r="Q54" i="7" s="1"/>
  <c r="B53" i="7"/>
  <c r="C53" i="7" s="1"/>
  <c r="Q53" i="7" s="1"/>
  <c r="B52" i="7"/>
  <c r="C52" i="7" s="1"/>
  <c r="B51" i="7"/>
  <c r="C51" i="7" s="1"/>
  <c r="C50" i="7"/>
  <c r="B50" i="7"/>
  <c r="B49" i="7"/>
  <c r="C49" i="7" s="1"/>
  <c r="Q49" i="7" s="1"/>
  <c r="B48" i="7"/>
  <c r="C48" i="7" s="1"/>
  <c r="B47" i="7"/>
  <c r="C47" i="7" s="1"/>
  <c r="B46" i="7"/>
  <c r="C46" i="7" s="1"/>
  <c r="C45" i="7"/>
  <c r="Q45" i="7" s="1"/>
  <c r="B45" i="7"/>
  <c r="B44" i="7"/>
  <c r="C44" i="7" s="1"/>
  <c r="B43" i="7"/>
  <c r="C43" i="7" s="1"/>
  <c r="B42" i="7"/>
  <c r="C42" i="7" s="1"/>
  <c r="G42" i="7" s="1"/>
  <c r="B41" i="7"/>
  <c r="C41" i="7" s="1"/>
  <c r="J41" i="7" s="1"/>
  <c r="C40" i="7"/>
  <c r="B40" i="7"/>
  <c r="B39" i="7"/>
  <c r="C39" i="7" s="1"/>
  <c r="Q39" i="7" s="1"/>
  <c r="B38" i="7"/>
  <c r="C38" i="7" s="1"/>
  <c r="B37" i="7"/>
  <c r="C37" i="7" s="1"/>
  <c r="E36" i="7"/>
  <c r="F36" i="7" s="1"/>
  <c r="B36" i="7"/>
  <c r="C36" i="7" s="1"/>
  <c r="B35" i="7"/>
  <c r="C35" i="7" s="1"/>
  <c r="M35" i="7" s="1"/>
  <c r="B34" i="7"/>
  <c r="C34" i="7" s="1"/>
  <c r="B33" i="7"/>
  <c r="C33" i="7" s="1"/>
  <c r="B32" i="7"/>
  <c r="C32" i="7" s="1"/>
  <c r="M32" i="7" s="1"/>
  <c r="B31" i="7"/>
  <c r="C31" i="7" s="1"/>
  <c r="B30" i="7"/>
  <c r="C30" i="7" s="1"/>
  <c r="E30" i="7" s="1"/>
  <c r="F30" i="7" s="1"/>
  <c r="B29" i="7"/>
  <c r="C29" i="7" s="1"/>
  <c r="M29" i="7" s="1"/>
  <c r="B28" i="7"/>
  <c r="C28" i="7" s="1"/>
  <c r="M28" i="7" s="1"/>
  <c r="B27" i="7"/>
  <c r="C27" i="7" s="1"/>
  <c r="J27" i="7" s="1"/>
  <c r="B26" i="7"/>
  <c r="C26" i="7" s="1"/>
  <c r="G26" i="7" s="1"/>
  <c r="B25" i="7"/>
  <c r="C25" i="7" s="1"/>
  <c r="B24" i="7"/>
  <c r="C24" i="7" s="1"/>
  <c r="E23" i="7"/>
  <c r="F23" i="7" s="1"/>
  <c r="B23" i="7"/>
  <c r="C23" i="7" s="1"/>
  <c r="J23" i="7" s="1"/>
  <c r="B22" i="7"/>
  <c r="C22" i="7" s="1"/>
  <c r="B21" i="7"/>
  <c r="C21" i="7" s="1"/>
  <c r="B20" i="7"/>
  <c r="C20" i="7" s="1"/>
  <c r="Q20" i="7" s="1"/>
  <c r="B19" i="7"/>
  <c r="C19" i="7" s="1"/>
  <c r="B18" i="7"/>
  <c r="C18" i="7" s="1"/>
  <c r="J18" i="7" s="1"/>
  <c r="B17" i="7"/>
  <c r="C17" i="7" s="1"/>
  <c r="M17" i="7" s="1"/>
  <c r="B16" i="7"/>
  <c r="C16" i="7" s="1"/>
  <c r="J16" i="7" s="1"/>
  <c r="B15" i="7"/>
  <c r="C15" i="7" s="1"/>
  <c r="C6" i="7"/>
  <c r="BB39" i="6"/>
  <c r="BA38" i="6"/>
  <c r="AO16" i="6"/>
  <c r="AQ16" i="6" s="1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94" i="6"/>
  <c r="AQ86" i="6"/>
  <c r="AQ87" i="6"/>
  <c r="AQ88" i="6"/>
  <c r="AQ89" i="6"/>
  <c r="AQ90" i="6"/>
  <c r="AQ91" i="6"/>
  <c r="AQ92" i="6"/>
  <c r="AQ93" i="6"/>
  <c r="AQ85" i="6"/>
  <c r="AQ84" i="6"/>
  <c r="AQ76" i="6"/>
  <c r="AQ77" i="6"/>
  <c r="AQ78" i="6"/>
  <c r="AQ79" i="6"/>
  <c r="AQ80" i="6"/>
  <c r="AQ81" i="6"/>
  <c r="AQ82" i="6"/>
  <c r="AQ83" i="6"/>
  <c r="AQ75" i="6"/>
  <c r="AQ66" i="6"/>
  <c r="AQ67" i="6"/>
  <c r="AQ68" i="6"/>
  <c r="AQ69" i="6"/>
  <c r="AQ70" i="6"/>
  <c r="AQ71" i="6"/>
  <c r="AQ72" i="6"/>
  <c r="AQ73" i="6"/>
  <c r="AQ74" i="6"/>
  <c r="AQ65" i="6"/>
  <c r="AQ56" i="6"/>
  <c r="AQ57" i="6"/>
  <c r="AQ58" i="6"/>
  <c r="AQ59" i="6"/>
  <c r="AQ60" i="6"/>
  <c r="AQ61" i="6"/>
  <c r="AQ62" i="6"/>
  <c r="AQ63" i="6"/>
  <c r="AQ64" i="6"/>
  <c r="AQ55" i="6"/>
  <c r="AQ54" i="6"/>
  <c r="AQ47" i="6"/>
  <c r="AQ48" i="6"/>
  <c r="AQ49" i="6"/>
  <c r="AQ50" i="6"/>
  <c r="AQ51" i="6"/>
  <c r="AQ52" i="6"/>
  <c r="AQ53" i="6"/>
  <c r="AQ46" i="6"/>
  <c r="AQ45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26" i="6"/>
  <c r="AQ17" i="6"/>
  <c r="AQ18" i="6"/>
  <c r="AQ19" i="6"/>
  <c r="AQ20" i="6"/>
  <c r="AQ21" i="6"/>
  <c r="AQ22" i="6"/>
  <c r="AQ23" i="6"/>
  <c r="AQ24" i="6"/>
  <c r="AQ25" i="6"/>
  <c r="AQ15" i="6"/>
  <c r="AV16" i="6"/>
  <c r="AO101" i="6"/>
  <c r="AO111" i="6"/>
  <c r="AO86" i="6"/>
  <c r="AO78" i="6"/>
  <c r="AO81" i="6"/>
  <c r="AO68" i="6"/>
  <c r="AO56" i="6"/>
  <c r="AO64" i="6"/>
  <c r="AO53" i="6"/>
  <c r="AK99" i="6"/>
  <c r="AI19" i="6"/>
  <c r="AJ19" i="6" s="1"/>
  <c r="AL19" i="6" s="1"/>
  <c r="AI49" i="6"/>
  <c r="AK49" i="6" s="1"/>
  <c r="AI69" i="6"/>
  <c r="AK69" i="6" s="1"/>
  <c r="AI89" i="6"/>
  <c r="AJ89" i="6" s="1"/>
  <c r="AL89" i="6" s="1"/>
  <c r="AI99" i="6"/>
  <c r="AJ99" i="6" s="1"/>
  <c r="AL99" i="6" s="1"/>
  <c r="AJ113" i="6"/>
  <c r="AL113" i="6" s="1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5" i="6"/>
  <c r="AF115" i="6"/>
  <c r="B115" i="6"/>
  <c r="C115" i="6" s="1"/>
  <c r="AI115" i="6" s="1"/>
  <c r="AK115" i="6" s="1"/>
  <c r="AF114" i="6"/>
  <c r="B114" i="6"/>
  <c r="C114" i="6" s="1"/>
  <c r="AI114" i="6" s="1"/>
  <c r="AO114" i="6" s="1"/>
  <c r="AF113" i="6"/>
  <c r="B113" i="6"/>
  <c r="C113" i="6" s="1"/>
  <c r="AI113" i="6" s="1"/>
  <c r="AK113" i="6" s="1"/>
  <c r="AF112" i="6"/>
  <c r="B112" i="6"/>
  <c r="C112" i="6" s="1"/>
  <c r="D112" i="6" s="1"/>
  <c r="AF111" i="6"/>
  <c r="B111" i="6"/>
  <c r="C111" i="6" s="1"/>
  <c r="AI111" i="6" s="1"/>
  <c r="AK111" i="6" s="1"/>
  <c r="AF110" i="6"/>
  <c r="B110" i="6"/>
  <c r="C110" i="6" s="1"/>
  <c r="AI110" i="6" s="1"/>
  <c r="AF109" i="6"/>
  <c r="B109" i="6"/>
  <c r="C109" i="6" s="1"/>
  <c r="D109" i="6" s="1"/>
  <c r="AF108" i="6"/>
  <c r="B108" i="6"/>
  <c r="C108" i="6" s="1"/>
  <c r="E108" i="6" s="1"/>
  <c r="F108" i="6" s="1"/>
  <c r="AF107" i="6"/>
  <c r="B107" i="6"/>
  <c r="C107" i="6" s="1"/>
  <c r="E107" i="6" s="1"/>
  <c r="F107" i="6" s="1"/>
  <c r="AF106" i="6"/>
  <c r="B106" i="6"/>
  <c r="C106" i="6" s="1"/>
  <c r="AI106" i="6" s="1"/>
  <c r="AO106" i="6" s="1"/>
  <c r="AF105" i="6"/>
  <c r="B105" i="6"/>
  <c r="C105" i="6" s="1"/>
  <c r="AI105" i="6" s="1"/>
  <c r="AK105" i="6" s="1"/>
  <c r="AF104" i="6"/>
  <c r="B104" i="6"/>
  <c r="C104" i="6" s="1"/>
  <c r="AI104" i="6" s="1"/>
  <c r="AK104" i="6" s="1"/>
  <c r="AF103" i="6"/>
  <c r="B103" i="6"/>
  <c r="C103" i="6" s="1"/>
  <c r="AI103" i="6" s="1"/>
  <c r="AK103" i="6" s="1"/>
  <c r="AF102" i="6"/>
  <c r="B102" i="6"/>
  <c r="C102" i="6" s="1"/>
  <c r="AI102" i="6" s="1"/>
  <c r="AF101" i="6"/>
  <c r="B101" i="6"/>
  <c r="C101" i="6" s="1"/>
  <c r="AI101" i="6" s="1"/>
  <c r="AK101" i="6" s="1"/>
  <c r="AF100" i="6"/>
  <c r="B100" i="6"/>
  <c r="C100" i="6" s="1"/>
  <c r="AI100" i="6" s="1"/>
  <c r="AO100" i="6" s="1"/>
  <c r="AF99" i="6"/>
  <c r="B99" i="6"/>
  <c r="C99" i="6" s="1"/>
  <c r="D99" i="6" s="1"/>
  <c r="AF98" i="6"/>
  <c r="B98" i="6"/>
  <c r="C98" i="6" s="1"/>
  <c r="E98" i="6" s="1"/>
  <c r="F98" i="6" s="1"/>
  <c r="AF97" i="6"/>
  <c r="B97" i="6"/>
  <c r="C97" i="6" s="1"/>
  <c r="AI97" i="6" s="1"/>
  <c r="AO97" i="6" s="1"/>
  <c r="AF96" i="6"/>
  <c r="B96" i="6"/>
  <c r="C96" i="6" s="1"/>
  <c r="AF95" i="6"/>
  <c r="B95" i="6"/>
  <c r="C95" i="6" s="1"/>
  <c r="AI95" i="6" s="1"/>
  <c r="AO95" i="6" s="1"/>
  <c r="AF94" i="6"/>
  <c r="B94" i="6"/>
  <c r="C94" i="6" s="1"/>
  <c r="E94" i="6" s="1"/>
  <c r="F94" i="6" s="1"/>
  <c r="AF93" i="6"/>
  <c r="B93" i="6"/>
  <c r="C93" i="6" s="1"/>
  <c r="AI93" i="6" s="1"/>
  <c r="AK93" i="6" s="1"/>
  <c r="AF92" i="6"/>
  <c r="B92" i="6"/>
  <c r="C92" i="6" s="1"/>
  <c r="AI92" i="6" s="1"/>
  <c r="AF91" i="6"/>
  <c r="B91" i="6"/>
  <c r="C91" i="6" s="1"/>
  <c r="AF90" i="6"/>
  <c r="B90" i="6"/>
  <c r="C90" i="6" s="1"/>
  <c r="E90" i="6" s="1"/>
  <c r="F90" i="6" s="1"/>
  <c r="AF89" i="6"/>
  <c r="B89" i="6"/>
  <c r="C89" i="6" s="1"/>
  <c r="AF88" i="6"/>
  <c r="B88" i="6"/>
  <c r="C88" i="6" s="1"/>
  <c r="AI88" i="6" s="1"/>
  <c r="AK88" i="6" s="1"/>
  <c r="AF87" i="6"/>
  <c r="B87" i="6"/>
  <c r="C87" i="6" s="1"/>
  <c r="AF86" i="6"/>
  <c r="B86" i="6"/>
  <c r="C86" i="6" s="1"/>
  <c r="AI86" i="6" s="1"/>
  <c r="AF85" i="6"/>
  <c r="B85" i="6"/>
  <c r="C85" i="6" s="1"/>
  <c r="AI85" i="6" s="1"/>
  <c r="AO85" i="6" s="1"/>
  <c r="AF84" i="6"/>
  <c r="B84" i="6"/>
  <c r="C84" i="6" s="1"/>
  <c r="AI84" i="6" s="1"/>
  <c r="AK84" i="6" s="1"/>
  <c r="AF83" i="6"/>
  <c r="B83" i="6"/>
  <c r="C83" i="6" s="1"/>
  <c r="AI83" i="6" s="1"/>
  <c r="AO83" i="6" s="1"/>
  <c r="AF82" i="6"/>
  <c r="B82" i="6"/>
  <c r="C82" i="6" s="1"/>
  <c r="AI82" i="6" s="1"/>
  <c r="AF81" i="6"/>
  <c r="B81" i="6"/>
  <c r="C81" i="6" s="1"/>
  <c r="AI81" i="6" s="1"/>
  <c r="AK81" i="6" s="1"/>
  <c r="AF80" i="6"/>
  <c r="B80" i="6"/>
  <c r="C80" i="6" s="1"/>
  <c r="E80" i="6" s="1"/>
  <c r="F80" i="6" s="1"/>
  <c r="AF79" i="6"/>
  <c r="B79" i="6"/>
  <c r="C79" i="6" s="1"/>
  <c r="AI79" i="6" s="1"/>
  <c r="AF78" i="6"/>
  <c r="B78" i="6"/>
  <c r="C78" i="6" s="1"/>
  <c r="AI78" i="6" s="1"/>
  <c r="AK78" i="6" s="1"/>
  <c r="AF77" i="6"/>
  <c r="B77" i="6"/>
  <c r="C77" i="6" s="1"/>
  <c r="D77" i="6" s="1"/>
  <c r="AF76" i="6"/>
  <c r="B76" i="6"/>
  <c r="C76" i="6" s="1"/>
  <c r="AI76" i="6" s="1"/>
  <c r="AK76" i="6" s="1"/>
  <c r="AF75" i="6"/>
  <c r="B75" i="6"/>
  <c r="C75" i="6" s="1"/>
  <c r="AI75" i="6" s="1"/>
  <c r="AK75" i="6" s="1"/>
  <c r="AF74" i="6"/>
  <c r="B74" i="6"/>
  <c r="C74" i="6" s="1"/>
  <c r="AI74" i="6" s="1"/>
  <c r="AO74" i="6" s="1"/>
  <c r="AF73" i="6"/>
  <c r="B73" i="6"/>
  <c r="C73" i="6" s="1"/>
  <c r="AI73" i="6" s="1"/>
  <c r="AK73" i="6" s="1"/>
  <c r="AF72" i="6"/>
  <c r="B72" i="6"/>
  <c r="C72" i="6" s="1"/>
  <c r="AI72" i="6" s="1"/>
  <c r="AF71" i="6"/>
  <c r="B71" i="6"/>
  <c r="C71" i="6" s="1"/>
  <c r="AF70" i="6"/>
  <c r="B70" i="6"/>
  <c r="C70" i="6" s="1"/>
  <c r="AI70" i="6" s="1"/>
  <c r="AF69" i="6"/>
  <c r="B69" i="6"/>
  <c r="C69" i="6" s="1"/>
  <c r="AF68" i="6"/>
  <c r="B68" i="6"/>
  <c r="C68" i="6" s="1"/>
  <c r="AI68" i="6" s="1"/>
  <c r="AK68" i="6" s="1"/>
  <c r="AF67" i="6"/>
  <c r="B67" i="6"/>
  <c r="C67" i="6" s="1"/>
  <c r="E67" i="6" s="1"/>
  <c r="F67" i="6" s="1"/>
  <c r="AF66" i="6"/>
  <c r="B66" i="6"/>
  <c r="C66" i="6" s="1"/>
  <c r="AI66" i="6" s="1"/>
  <c r="AO66" i="6" s="1"/>
  <c r="AF65" i="6"/>
  <c r="B65" i="6"/>
  <c r="C65" i="6" s="1"/>
  <c r="AI65" i="6" s="1"/>
  <c r="AO65" i="6" s="1"/>
  <c r="AF64" i="6"/>
  <c r="B64" i="6"/>
  <c r="C64" i="6" s="1"/>
  <c r="AI64" i="6" s="1"/>
  <c r="AK64" i="6" s="1"/>
  <c r="AF63" i="6"/>
  <c r="B63" i="6"/>
  <c r="C63" i="6" s="1"/>
  <c r="AI63" i="6" s="1"/>
  <c r="AK63" i="6" s="1"/>
  <c r="AF62" i="6"/>
  <c r="B62" i="6"/>
  <c r="C62" i="6" s="1"/>
  <c r="AI62" i="6" s="1"/>
  <c r="AF61" i="6"/>
  <c r="B61" i="6"/>
  <c r="C61" i="6" s="1"/>
  <c r="AI61" i="6" s="1"/>
  <c r="AK61" i="6" s="1"/>
  <c r="AF60" i="6"/>
  <c r="B60" i="6"/>
  <c r="C60" i="6" s="1"/>
  <c r="AI60" i="6" s="1"/>
  <c r="AO60" i="6" s="1"/>
  <c r="AF59" i="6"/>
  <c r="B59" i="6"/>
  <c r="C59" i="6" s="1"/>
  <c r="D59" i="6" s="1"/>
  <c r="AF58" i="6"/>
  <c r="B58" i="6"/>
  <c r="C58" i="6" s="1"/>
  <c r="AI58" i="6" s="1"/>
  <c r="AK58" i="6" s="1"/>
  <c r="AF57" i="6"/>
  <c r="B57" i="6"/>
  <c r="C57" i="6" s="1"/>
  <c r="AF56" i="6"/>
  <c r="B56" i="6"/>
  <c r="C56" i="6" s="1"/>
  <c r="AI56" i="6" s="1"/>
  <c r="AK56" i="6" s="1"/>
  <c r="AF55" i="6"/>
  <c r="B55" i="6"/>
  <c r="C55" i="6" s="1"/>
  <c r="AI55" i="6" s="1"/>
  <c r="AK55" i="6" s="1"/>
  <c r="AF54" i="6"/>
  <c r="B54" i="6"/>
  <c r="C54" i="6" s="1"/>
  <c r="AI54" i="6" s="1"/>
  <c r="AK54" i="6" s="1"/>
  <c r="AF53" i="6"/>
  <c r="B53" i="6"/>
  <c r="C53" i="6" s="1"/>
  <c r="AI53" i="6" s="1"/>
  <c r="AK53" i="6" s="1"/>
  <c r="AF52" i="6"/>
  <c r="B52" i="6"/>
  <c r="C52" i="6" s="1"/>
  <c r="E52" i="6" s="1"/>
  <c r="F52" i="6" s="1"/>
  <c r="AF51" i="6"/>
  <c r="B51" i="6"/>
  <c r="C51" i="6" s="1"/>
  <c r="AI51" i="6" s="1"/>
  <c r="AO51" i="6" s="1"/>
  <c r="AF50" i="6"/>
  <c r="B50" i="6"/>
  <c r="C50" i="6" s="1"/>
  <c r="AI50" i="6" s="1"/>
  <c r="AF49" i="6"/>
  <c r="B49" i="6"/>
  <c r="C49" i="6" s="1"/>
  <c r="AF48" i="6"/>
  <c r="B48" i="6"/>
  <c r="C48" i="6" s="1"/>
  <c r="E48" i="6" s="1"/>
  <c r="F48" i="6" s="1"/>
  <c r="AF47" i="6"/>
  <c r="B47" i="6"/>
  <c r="C47" i="6" s="1"/>
  <c r="E47" i="6" s="1"/>
  <c r="F47" i="6" s="1"/>
  <c r="AF46" i="6"/>
  <c r="B46" i="6"/>
  <c r="C46" i="6" s="1"/>
  <c r="AI46" i="6" s="1"/>
  <c r="AF45" i="6"/>
  <c r="B45" i="6"/>
  <c r="C45" i="6" s="1"/>
  <c r="AI45" i="6" s="1"/>
  <c r="AF44" i="6"/>
  <c r="B44" i="6"/>
  <c r="C44" i="6" s="1"/>
  <c r="AI44" i="6" s="1"/>
  <c r="AF43" i="6"/>
  <c r="B43" i="6"/>
  <c r="C43" i="6" s="1"/>
  <c r="AI43" i="6" s="1"/>
  <c r="AF42" i="6"/>
  <c r="B42" i="6"/>
  <c r="C42" i="6" s="1"/>
  <c r="D42" i="6" s="1"/>
  <c r="AF41" i="6"/>
  <c r="B41" i="6"/>
  <c r="C41" i="6" s="1"/>
  <c r="AI41" i="6" s="1"/>
  <c r="AF40" i="6"/>
  <c r="B40" i="6"/>
  <c r="C40" i="6" s="1"/>
  <c r="AI40" i="6" s="1"/>
  <c r="AF39" i="6"/>
  <c r="B39" i="6"/>
  <c r="C39" i="6" s="1"/>
  <c r="AI39" i="6" s="1"/>
  <c r="AF38" i="6"/>
  <c r="B38" i="6"/>
  <c r="C38" i="6" s="1"/>
  <c r="AI38" i="6" s="1"/>
  <c r="AF37" i="6"/>
  <c r="B37" i="6"/>
  <c r="C37" i="6" s="1"/>
  <c r="AI37" i="6" s="1"/>
  <c r="AF36" i="6"/>
  <c r="B36" i="6"/>
  <c r="C36" i="6" s="1"/>
  <c r="AI36" i="6" s="1"/>
  <c r="AF35" i="6"/>
  <c r="B35" i="6"/>
  <c r="C35" i="6" s="1"/>
  <c r="AI35" i="6" s="1"/>
  <c r="AF34" i="6"/>
  <c r="B34" i="6"/>
  <c r="C34" i="6" s="1"/>
  <c r="AI34" i="6" s="1"/>
  <c r="AF33" i="6"/>
  <c r="B33" i="6"/>
  <c r="C33" i="6" s="1"/>
  <c r="E33" i="6" s="1"/>
  <c r="F33" i="6" s="1"/>
  <c r="AF32" i="6"/>
  <c r="B32" i="6"/>
  <c r="C32" i="6" s="1"/>
  <c r="AI32" i="6" s="1"/>
  <c r="AF31" i="6"/>
  <c r="B31" i="6"/>
  <c r="C31" i="6" s="1"/>
  <c r="AI31" i="6" s="1"/>
  <c r="AF30" i="6"/>
  <c r="B30" i="6"/>
  <c r="C30" i="6" s="1"/>
  <c r="D30" i="6" s="1"/>
  <c r="AF29" i="6"/>
  <c r="B29" i="6"/>
  <c r="C29" i="6" s="1"/>
  <c r="E29" i="6" s="1"/>
  <c r="F29" i="6" s="1"/>
  <c r="AF28" i="6"/>
  <c r="B28" i="6"/>
  <c r="C28" i="6" s="1"/>
  <c r="E28" i="6" s="1"/>
  <c r="F28" i="6" s="1"/>
  <c r="AF27" i="6"/>
  <c r="B27" i="6"/>
  <c r="C27" i="6" s="1"/>
  <c r="AF26" i="6"/>
  <c r="B26" i="6"/>
  <c r="C26" i="6" s="1"/>
  <c r="AI26" i="6" s="1"/>
  <c r="AF25" i="6"/>
  <c r="B25" i="6"/>
  <c r="C25" i="6" s="1"/>
  <c r="AI25" i="6" s="1"/>
  <c r="AF24" i="6"/>
  <c r="B24" i="6"/>
  <c r="C24" i="6" s="1"/>
  <c r="AI24" i="6" s="1"/>
  <c r="AF23" i="6"/>
  <c r="B23" i="6"/>
  <c r="C23" i="6" s="1"/>
  <c r="AI23" i="6" s="1"/>
  <c r="AF22" i="6"/>
  <c r="B22" i="6"/>
  <c r="C22" i="6" s="1"/>
  <c r="AI22" i="6" s="1"/>
  <c r="AJ22" i="6" s="1"/>
  <c r="AL22" i="6" s="1"/>
  <c r="AF21" i="6"/>
  <c r="B21" i="6"/>
  <c r="C21" i="6" s="1"/>
  <c r="AI21" i="6" s="1"/>
  <c r="AF20" i="6"/>
  <c r="B20" i="6"/>
  <c r="C20" i="6" s="1"/>
  <c r="AI20" i="6" s="1"/>
  <c r="AF19" i="6"/>
  <c r="B19" i="6"/>
  <c r="C19" i="6" s="1"/>
  <c r="E19" i="6" s="1"/>
  <c r="F19" i="6" s="1"/>
  <c r="AF18" i="6"/>
  <c r="B18" i="6"/>
  <c r="C18" i="6" s="1"/>
  <c r="AI18" i="6" s="1"/>
  <c r="AF17" i="6"/>
  <c r="B17" i="6"/>
  <c r="C17" i="6" s="1"/>
  <c r="AI17" i="6" s="1"/>
  <c r="AF16" i="6"/>
  <c r="B16" i="6"/>
  <c r="C16" i="6" s="1"/>
  <c r="AF15" i="6"/>
  <c r="B15" i="6"/>
  <c r="C15" i="6" s="1"/>
  <c r="AI15" i="6" s="1"/>
  <c r="AK15" i="6" s="1"/>
  <c r="AR10" i="6"/>
  <c r="AP10" i="6"/>
  <c r="AW9" i="6"/>
  <c r="AU9" i="6"/>
  <c r="AR9" i="6"/>
  <c r="AS9" i="6" s="1"/>
  <c r="AP9" i="6"/>
  <c r="AW8" i="6"/>
  <c r="AU8" i="6"/>
  <c r="AR8" i="6"/>
  <c r="AS8" i="6" s="1"/>
  <c r="AP8" i="6"/>
  <c r="AW7" i="6"/>
  <c r="AU7" i="6"/>
  <c r="AR7" i="6"/>
  <c r="AS7" i="6" s="1"/>
  <c r="AP7" i="6"/>
  <c r="AW6" i="6"/>
  <c r="AU6" i="6"/>
  <c r="AR6" i="6"/>
  <c r="AS6" i="6" s="1"/>
  <c r="AP6" i="6"/>
  <c r="F6" i="6"/>
  <c r="C6" i="6"/>
  <c r="G7" i="6" s="1"/>
  <c r="H7" i="6" s="1"/>
  <c r="AW5" i="6"/>
  <c r="AU5" i="6"/>
  <c r="AR5" i="6"/>
  <c r="AS5" i="6" s="1"/>
  <c r="AP5" i="6"/>
  <c r="AU4" i="6"/>
  <c r="AR4" i="6"/>
  <c r="AS4" i="6" s="1"/>
  <c r="AP4" i="6"/>
  <c r="AU3" i="6"/>
  <c r="AR3" i="6"/>
  <c r="AS3" i="6" s="1"/>
  <c r="AP3" i="6"/>
  <c r="AU2" i="6"/>
  <c r="AR2" i="6"/>
  <c r="AS2" i="6" s="1"/>
  <c r="Y20" i="6" s="1"/>
  <c r="X20" i="6" s="1"/>
  <c r="AP2" i="6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R115" i="5"/>
  <c r="AQ115" i="5"/>
  <c r="AP115" i="5"/>
  <c r="AO15" i="5" s="1"/>
  <c r="AD79" i="3"/>
  <c r="T19" i="5"/>
  <c r="AJ115" i="5"/>
  <c r="AI115" i="5"/>
  <c r="AF115" i="5"/>
  <c r="B115" i="5"/>
  <c r="C115" i="5" s="1"/>
  <c r="AJ114" i="5"/>
  <c r="AF114" i="5"/>
  <c r="B114" i="5"/>
  <c r="C114" i="5" s="1"/>
  <c r="AJ113" i="5"/>
  <c r="AF113" i="5"/>
  <c r="B113" i="5"/>
  <c r="C113" i="5" s="1"/>
  <c r="AJ112" i="5"/>
  <c r="AF112" i="5"/>
  <c r="B112" i="5"/>
  <c r="C112" i="5" s="1"/>
  <c r="AJ111" i="5"/>
  <c r="AF111" i="5"/>
  <c r="B111" i="5"/>
  <c r="C111" i="5" s="1"/>
  <c r="AJ110" i="5"/>
  <c r="AF110" i="5"/>
  <c r="B110" i="5"/>
  <c r="C110" i="5" s="1"/>
  <c r="AJ109" i="5"/>
  <c r="AF109" i="5"/>
  <c r="B109" i="5"/>
  <c r="C109" i="5" s="1"/>
  <c r="AJ108" i="5"/>
  <c r="AF108" i="5"/>
  <c r="B108" i="5"/>
  <c r="C108" i="5" s="1"/>
  <c r="AJ107" i="5"/>
  <c r="AF107" i="5"/>
  <c r="B107" i="5"/>
  <c r="C107" i="5" s="1"/>
  <c r="AJ106" i="5"/>
  <c r="AF106" i="5"/>
  <c r="B106" i="5"/>
  <c r="C106" i="5" s="1"/>
  <c r="E106" i="5" s="1"/>
  <c r="F106" i="5" s="1"/>
  <c r="AJ105" i="5"/>
  <c r="AF105" i="5"/>
  <c r="B105" i="5"/>
  <c r="C105" i="5" s="1"/>
  <c r="E105" i="5" s="1"/>
  <c r="F105" i="5" s="1"/>
  <c r="AJ104" i="5"/>
  <c r="AF104" i="5"/>
  <c r="B104" i="5"/>
  <c r="C104" i="5" s="1"/>
  <c r="E104" i="5" s="1"/>
  <c r="F104" i="5" s="1"/>
  <c r="AJ103" i="5"/>
  <c r="AF103" i="5"/>
  <c r="B103" i="5"/>
  <c r="C103" i="5" s="1"/>
  <c r="AJ102" i="5"/>
  <c r="AF102" i="5"/>
  <c r="B102" i="5"/>
  <c r="C102" i="5" s="1"/>
  <c r="AJ101" i="5"/>
  <c r="AF101" i="5"/>
  <c r="B101" i="5"/>
  <c r="C101" i="5" s="1"/>
  <c r="AJ100" i="5"/>
  <c r="AF100" i="5"/>
  <c r="B100" i="5"/>
  <c r="C100" i="5" s="1"/>
  <c r="AJ99" i="5"/>
  <c r="AF99" i="5"/>
  <c r="B99" i="5"/>
  <c r="C99" i="5" s="1"/>
  <c r="AJ98" i="5"/>
  <c r="AF98" i="5"/>
  <c r="B98" i="5"/>
  <c r="C98" i="5" s="1"/>
  <c r="AJ97" i="5"/>
  <c r="AF97" i="5"/>
  <c r="B97" i="5"/>
  <c r="C97" i="5" s="1"/>
  <c r="AJ96" i="5"/>
  <c r="AF96" i="5"/>
  <c r="B96" i="5"/>
  <c r="C96" i="5" s="1"/>
  <c r="E96" i="5" s="1"/>
  <c r="F96" i="5" s="1"/>
  <c r="AJ95" i="5"/>
  <c r="AF95" i="5"/>
  <c r="B95" i="5"/>
  <c r="C95" i="5" s="1"/>
  <c r="E95" i="5" s="1"/>
  <c r="F95" i="5" s="1"/>
  <c r="AJ94" i="5"/>
  <c r="AI94" i="5"/>
  <c r="AF94" i="5"/>
  <c r="B94" i="5"/>
  <c r="C94" i="5" s="1"/>
  <c r="AJ93" i="5"/>
  <c r="AF93" i="5"/>
  <c r="B93" i="5"/>
  <c r="C93" i="5" s="1"/>
  <c r="AJ92" i="5"/>
  <c r="AF92" i="5"/>
  <c r="B92" i="5"/>
  <c r="C92" i="5" s="1"/>
  <c r="AJ91" i="5"/>
  <c r="AF91" i="5"/>
  <c r="B91" i="5"/>
  <c r="C91" i="5" s="1"/>
  <c r="AJ90" i="5"/>
  <c r="AF90" i="5"/>
  <c r="B90" i="5"/>
  <c r="C90" i="5" s="1"/>
  <c r="AJ89" i="5"/>
  <c r="AF89" i="5"/>
  <c r="B89" i="5"/>
  <c r="C89" i="5" s="1"/>
  <c r="AJ88" i="5"/>
  <c r="AF88" i="5"/>
  <c r="B88" i="5"/>
  <c r="C88" i="5" s="1"/>
  <c r="AJ87" i="5"/>
  <c r="AF87" i="5"/>
  <c r="B87" i="5"/>
  <c r="C87" i="5" s="1"/>
  <c r="E87" i="5" s="1"/>
  <c r="F87" i="5" s="1"/>
  <c r="AJ86" i="5"/>
  <c r="AF86" i="5"/>
  <c r="B86" i="5"/>
  <c r="C86" i="5" s="1"/>
  <c r="AJ85" i="5"/>
  <c r="AK85" i="5" s="1"/>
  <c r="AI85" i="5"/>
  <c r="AF85" i="5"/>
  <c r="B85" i="5"/>
  <c r="C85" i="5" s="1"/>
  <c r="AJ84" i="5"/>
  <c r="AF84" i="5"/>
  <c r="B84" i="5"/>
  <c r="C84" i="5" s="1"/>
  <c r="AJ83" i="5"/>
  <c r="AF83" i="5"/>
  <c r="B83" i="5"/>
  <c r="C83" i="5" s="1"/>
  <c r="AJ82" i="5"/>
  <c r="AF82" i="5"/>
  <c r="B82" i="5"/>
  <c r="C82" i="5" s="1"/>
  <c r="AJ81" i="5"/>
  <c r="AF81" i="5"/>
  <c r="B81" i="5"/>
  <c r="C81" i="5" s="1"/>
  <c r="D81" i="5" s="1"/>
  <c r="AJ80" i="5"/>
  <c r="AF80" i="5"/>
  <c r="B80" i="5"/>
  <c r="C80" i="5" s="1"/>
  <c r="D80" i="5" s="1"/>
  <c r="AJ79" i="5"/>
  <c r="AF79" i="5"/>
  <c r="B79" i="5"/>
  <c r="C79" i="5" s="1"/>
  <c r="AJ78" i="5"/>
  <c r="AF78" i="5"/>
  <c r="B78" i="5"/>
  <c r="C78" i="5" s="1"/>
  <c r="AJ77" i="5"/>
  <c r="AF77" i="5"/>
  <c r="B77" i="5"/>
  <c r="C77" i="5" s="1"/>
  <c r="AJ76" i="5"/>
  <c r="AI76" i="5"/>
  <c r="AF76" i="5"/>
  <c r="B76" i="5"/>
  <c r="C76" i="5" s="1"/>
  <c r="AJ75" i="5"/>
  <c r="AF75" i="5"/>
  <c r="B75" i="5"/>
  <c r="C75" i="5" s="1"/>
  <c r="AJ74" i="5"/>
  <c r="AF74" i="5"/>
  <c r="B74" i="5"/>
  <c r="C74" i="5" s="1"/>
  <c r="AJ73" i="5"/>
  <c r="AF73" i="5"/>
  <c r="B73" i="5"/>
  <c r="C73" i="5" s="1"/>
  <c r="AJ72" i="5"/>
  <c r="AF72" i="5"/>
  <c r="B72" i="5"/>
  <c r="C72" i="5" s="1"/>
  <c r="AJ71" i="5"/>
  <c r="AF71" i="5"/>
  <c r="B71" i="5"/>
  <c r="C71" i="5" s="1"/>
  <c r="AJ70" i="5"/>
  <c r="AF70" i="5"/>
  <c r="B70" i="5"/>
  <c r="C70" i="5" s="1"/>
  <c r="AJ69" i="5"/>
  <c r="AF69" i="5"/>
  <c r="B69" i="5"/>
  <c r="C69" i="5" s="1"/>
  <c r="AJ68" i="5"/>
  <c r="AF68" i="5"/>
  <c r="B68" i="5"/>
  <c r="C68" i="5" s="1"/>
  <c r="AJ67" i="5"/>
  <c r="AF67" i="5"/>
  <c r="B67" i="5"/>
  <c r="C67" i="5" s="1"/>
  <c r="AJ66" i="5"/>
  <c r="AF66" i="5"/>
  <c r="B66" i="5"/>
  <c r="C66" i="5" s="1"/>
  <c r="E66" i="5" s="1"/>
  <c r="F66" i="5" s="1"/>
  <c r="AJ65" i="5"/>
  <c r="AI65" i="5"/>
  <c r="AF65" i="5"/>
  <c r="B65" i="5"/>
  <c r="C65" i="5" s="1"/>
  <c r="E65" i="5" s="1"/>
  <c r="F65" i="5" s="1"/>
  <c r="AJ64" i="5"/>
  <c r="AF64" i="5"/>
  <c r="B64" i="5"/>
  <c r="C64" i="5" s="1"/>
  <c r="AJ63" i="5"/>
  <c r="AF63" i="5"/>
  <c r="B63" i="5"/>
  <c r="C63" i="5" s="1"/>
  <c r="D63" i="5" s="1"/>
  <c r="AJ62" i="5"/>
  <c r="AF62" i="5"/>
  <c r="B62" i="5"/>
  <c r="C62" i="5" s="1"/>
  <c r="AJ61" i="5"/>
  <c r="AF61" i="5"/>
  <c r="B61" i="5"/>
  <c r="C61" i="5" s="1"/>
  <c r="AJ60" i="5"/>
  <c r="AF60" i="5"/>
  <c r="B60" i="5"/>
  <c r="C60" i="5" s="1"/>
  <c r="AJ59" i="5"/>
  <c r="AF59" i="5"/>
  <c r="B59" i="5"/>
  <c r="C59" i="5" s="1"/>
  <c r="E59" i="5" s="1"/>
  <c r="F59" i="5" s="1"/>
  <c r="AJ58" i="5"/>
  <c r="AF58" i="5"/>
  <c r="B58" i="5"/>
  <c r="C58" i="5" s="1"/>
  <c r="AJ57" i="5"/>
  <c r="AF57" i="5"/>
  <c r="B57" i="5"/>
  <c r="C57" i="5" s="1"/>
  <c r="AJ56" i="5"/>
  <c r="AF56" i="5"/>
  <c r="B56" i="5"/>
  <c r="C56" i="5" s="1"/>
  <c r="AJ55" i="5"/>
  <c r="AI55" i="5"/>
  <c r="AF55" i="5"/>
  <c r="B55" i="5"/>
  <c r="C55" i="5" s="1"/>
  <c r="D55" i="5" s="1"/>
  <c r="AJ54" i="5"/>
  <c r="AI54" i="5" s="1"/>
  <c r="AH54" i="5" s="1"/>
  <c r="AF54" i="5"/>
  <c r="B54" i="5"/>
  <c r="C54" i="5" s="1"/>
  <c r="E54" i="5" s="1"/>
  <c r="F54" i="5" s="1"/>
  <c r="AJ53" i="5"/>
  <c r="AI53" i="5" s="1"/>
  <c r="AH53" i="5" s="1"/>
  <c r="AF53" i="5"/>
  <c r="B53" i="5"/>
  <c r="C53" i="5" s="1"/>
  <c r="AJ52" i="5"/>
  <c r="AI52" i="5" s="1"/>
  <c r="AH52" i="5" s="1"/>
  <c r="AF52" i="5"/>
  <c r="B52" i="5"/>
  <c r="C52" i="5" s="1"/>
  <c r="D52" i="5" s="1"/>
  <c r="AJ51" i="5"/>
  <c r="AI51" i="5" s="1"/>
  <c r="AH51" i="5" s="1"/>
  <c r="AF51" i="5"/>
  <c r="B51" i="5"/>
  <c r="C51" i="5" s="1"/>
  <c r="AJ50" i="5"/>
  <c r="AI50" i="5" s="1"/>
  <c r="AH50" i="5"/>
  <c r="AF50" i="5"/>
  <c r="B50" i="5"/>
  <c r="C50" i="5" s="1"/>
  <c r="AJ49" i="5"/>
  <c r="AI49" i="5" s="1"/>
  <c r="AH49" i="5" s="1"/>
  <c r="AF49" i="5"/>
  <c r="B49" i="5"/>
  <c r="C49" i="5" s="1"/>
  <c r="AJ48" i="5"/>
  <c r="AI48" i="5" s="1"/>
  <c r="AH48" i="5" s="1"/>
  <c r="AF48" i="5"/>
  <c r="B48" i="5"/>
  <c r="C48" i="5" s="1"/>
  <c r="AJ47" i="5"/>
  <c r="AI47" i="5"/>
  <c r="AH47" i="5" s="1"/>
  <c r="AF47" i="5"/>
  <c r="B47" i="5"/>
  <c r="C47" i="5" s="1"/>
  <c r="D47" i="5" s="1"/>
  <c r="AJ46" i="5"/>
  <c r="AI46" i="5" s="1"/>
  <c r="AH46" i="5" s="1"/>
  <c r="AF46" i="5"/>
  <c r="B46" i="5"/>
  <c r="C46" i="5" s="1"/>
  <c r="AJ45" i="5"/>
  <c r="AI45" i="5" s="1"/>
  <c r="AH45" i="5" s="1"/>
  <c r="AF45" i="5"/>
  <c r="B45" i="5"/>
  <c r="C45" i="5" s="1"/>
  <c r="AJ44" i="5"/>
  <c r="AI44" i="5" s="1"/>
  <c r="AH44" i="5"/>
  <c r="AF44" i="5"/>
  <c r="B44" i="5"/>
  <c r="C44" i="5" s="1"/>
  <c r="D44" i="5" s="1"/>
  <c r="AJ43" i="5"/>
  <c r="AI43" i="5" s="1"/>
  <c r="AH43" i="5" s="1"/>
  <c r="AF43" i="5"/>
  <c r="B43" i="5"/>
  <c r="C43" i="5" s="1"/>
  <c r="AJ42" i="5"/>
  <c r="AI42" i="5" s="1"/>
  <c r="AH42" i="5" s="1"/>
  <c r="AF42" i="5"/>
  <c r="B42" i="5"/>
  <c r="C42" i="5" s="1"/>
  <c r="AJ41" i="5"/>
  <c r="AI41" i="5" s="1"/>
  <c r="AH41" i="5" s="1"/>
  <c r="AF41" i="5"/>
  <c r="B41" i="5"/>
  <c r="C41" i="5" s="1"/>
  <c r="AJ40" i="5"/>
  <c r="AI40" i="5" s="1"/>
  <c r="AH40" i="5" s="1"/>
  <c r="AF40" i="5"/>
  <c r="B40" i="5"/>
  <c r="C40" i="5" s="1"/>
  <c r="D40" i="5" s="1"/>
  <c r="AJ39" i="5"/>
  <c r="AI39" i="5" s="1"/>
  <c r="AH39" i="5" s="1"/>
  <c r="AF39" i="5"/>
  <c r="B39" i="5"/>
  <c r="C39" i="5" s="1"/>
  <c r="E39" i="5" s="1"/>
  <c r="F39" i="5" s="1"/>
  <c r="AJ38" i="5"/>
  <c r="AI38" i="5" s="1"/>
  <c r="AH38" i="5" s="1"/>
  <c r="AF38" i="5"/>
  <c r="B38" i="5"/>
  <c r="C38" i="5" s="1"/>
  <c r="AJ37" i="5"/>
  <c r="AI37" i="5" s="1"/>
  <c r="AH37" i="5" s="1"/>
  <c r="AF37" i="5"/>
  <c r="B37" i="5"/>
  <c r="C37" i="5" s="1"/>
  <c r="AJ36" i="5"/>
  <c r="AI36" i="5" s="1"/>
  <c r="AH36" i="5" s="1"/>
  <c r="AF36" i="5"/>
  <c r="B36" i="5"/>
  <c r="C36" i="5" s="1"/>
  <c r="D36" i="5" s="1"/>
  <c r="AJ35" i="5"/>
  <c r="AI35" i="5"/>
  <c r="AF35" i="5"/>
  <c r="E35" i="5"/>
  <c r="F35" i="5" s="1"/>
  <c r="B35" i="5"/>
  <c r="C35" i="5" s="1"/>
  <c r="AJ34" i="5"/>
  <c r="AF34" i="5"/>
  <c r="B34" i="5"/>
  <c r="C34" i="5" s="1"/>
  <c r="AJ33" i="5"/>
  <c r="AF33" i="5"/>
  <c r="B33" i="5"/>
  <c r="C33" i="5" s="1"/>
  <c r="D33" i="5" s="1"/>
  <c r="AJ32" i="5"/>
  <c r="AF32" i="5"/>
  <c r="B32" i="5"/>
  <c r="C32" i="5" s="1"/>
  <c r="AJ31" i="5"/>
  <c r="AF31" i="5"/>
  <c r="B31" i="5"/>
  <c r="C31" i="5" s="1"/>
  <c r="AJ30" i="5"/>
  <c r="AF30" i="5"/>
  <c r="B30" i="5"/>
  <c r="C30" i="5" s="1"/>
  <c r="E30" i="5" s="1"/>
  <c r="F30" i="5" s="1"/>
  <c r="AJ29" i="5"/>
  <c r="AF29" i="5"/>
  <c r="B29" i="5"/>
  <c r="C29" i="5" s="1"/>
  <c r="E29" i="5" s="1"/>
  <c r="F29" i="5" s="1"/>
  <c r="AJ28" i="5"/>
  <c r="AF28" i="5"/>
  <c r="B28" i="5"/>
  <c r="C28" i="5" s="1"/>
  <c r="AJ27" i="5"/>
  <c r="AF27" i="5"/>
  <c r="B27" i="5"/>
  <c r="C27" i="5" s="1"/>
  <c r="AJ26" i="5"/>
  <c r="AF26" i="5"/>
  <c r="B26" i="5"/>
  <c r="C26" i="5" s="1"/>
  <c r="AJ25" i="5"/>
  <c r="AI25" i="5"/>
  <c r="AF25" i="5"/>
  <c r="B25" i="5"/>
  <c r="C25" i="5" s="1"/>
  <c r="AJ24" i="5"/>
  <c r="AF24" i="5"/>
  <c r="B24" i="5"/>
  <c r="C24" i="5" s="1"/>
  <c r="AJ23" i="5"/>
  <c r="AF23" i="5"/>
  <c r="B23" i="5"/>
  <c r="C23" i="5" s="1"/>
  <c r="AJ22" i="5"/>
  <c r="AF22" i="5"/>
  <c r="B22" i="5"/>
  <c r="C22" i="5" s="1"/>
  <c r="AJ21" i="5"/>
  <c r="AF21" i="5"/>
  <c r="B21" i="5"/>
  <c r="C21" i="5" s="1"/>
  <c r="AJ20" i="5"/>
  <c r="AF20" i="5"/>
  <c r="B20" i="5"/>
  <c r="C20" i="5" s="1"/>
  <c r="AJ19" i="5"/>
  <c r="AF19" i="5"/>
  <c r="B19" i="5"/>
  <c r="C19" i="5" s="1"/>
  <c r="AJ18" i="5"/>
  <c r="AF18" i="5"/>
  <c r="B18" i="5"/>
  <c r="C18" i="5" s="1"/>
  <c r="AJ17" i="5"/>
  <c r="AF17" i="5"/>
  <c r="B17" i="5"/>
  <c r="C17" i="5" s="1"/>
  <c r="AJ16" i="5"/>
  <c r="AF16" i="5"/>
  <c r="B16" i="5"/>
  <c r="C16" i="5" s="1"/>
  <c r="AJ15" i="5"/>
  <c r="AF15" i="5"/>
  <c r="B15" i="5"/>
  <c r="C15" i="5" s="1"/>
  <c r="E15" i="5" s="1"/>
  <c r="F15" i="5" s="1"/>
  <c r="AP10" i="5"/>
  <c r="AN10" i="5"/>
  <c r="AU9" i="5"/>
  <c r="AS9" i="5"/>
  <c r="AQ9" i="5"/>
  <c r="AP9" i="5"/>
  <c r="AN9" i="5"/>
  <c r="AU8" i="5"/>
  <c r="AS8" i="5"/>
  <c r="AP8" i="5"/>
  <c r="AQ8" i="5" s="1"/>
  <c r="AN8" i="5"/>
  <c r="AU7" i="5"/>
  <c r="AS7" i="5"/>
  <c r="AP7" i="5"/>
  <c r="AQ7" i="5" s="1"/>
  <c r="AN7" i="5"/>
  <c r="AU6" i="5"/>
  <c r="AS6" i="5"/>
  <c r="AP6" i="5"/>
  <c r="AQ6" i="5" s="1"/>
  <c r="AN6" i="5"/>
  <c r="F6" i="5"/>
  <c r="C6" i="5"/>
  <c r="G7" i="5" s="1"/>
  <c r="H7" i="5" s="1"/>
  <c r="AU5" i="5"/>
  <c r="AS5" i="5"/>
  <c r="AP5" i="5"/>
  <c r="AQ5" i="5" s="1"/>
  <c r="Y58" i="5" s="1"/>
  <c r="AN5" i="5"/>
  <c r="AS4" i="5"/>
  <c r="AP4" i="5"/>
  <c r="AQ4" i="5" s="1"/>
  <c r="AN4" i="5"/>
  <c r="AS3" i="5"/>
  <c r="AP3" i="5"/>
  <c r="AQ3" i="5" s="1"/>
  <c r="AN3" i="5"/>
  <c r="AS2" i="5"/>
  <c r="AP2" i="5"/>
  <c r="AQ2" i="5" s="1"/>
  <c r="AN2" i="5"/>
  <c r="AK85" i="3"/>
  <c r="AK94" i="3"/>
  <c r="AI115" i="3"/>
  <c r="AK115" i="3" s="1"/>
  <c r="AK76" i="3"/>
  <c r="AI94" i="3"/>
  <c r="AI85" i="3"/>
  <c r="AI76" i="3"/>
  <c r="AK55" i="3"/>
  <c r="AK25" i="3"/>
  <c r="AI65" i="3"/>
  <c r="AU5" i="3"/>
  <c r="AU6" i="3"/>
  <c r="AU7" i="3"/>
  <c r="AU8" i="3"/>
  <c r="AU9" i="3"/>
  <c r="AP10" i="3"/>
  <c r="AN10" i="3"/>
  <c r="CA16" i="14" l="1"/>
  <c r="CA17" i="14" s="1"/>
  <c r="CA18" i="14" s="1"/>
  <c r="CA19" i="14" s="1"/>
  <c r="CA20" i="14" s="1"/>
  <c r="CA21" i="14" s="1"/>
  <c r="CA22" i="14" s="1"/>
  <c r="CA23" i="14" s="1"/>
  <c r="CA24" i="14" s="1"/>
  <c r="CA25" i="14" s="1"/>
  <c r="CA26" i="14" s="1"/>
  <c r="CA27" i="14" s="1"/>
  <c r="CA28" i="14" s="1"/>
  <c r="CA29" i="14" s="1"/>
  <c r="CA30" i="14" s="1"/>
  <c r="CA31" i="14" s="1"/>
  <c r="CA32" i="14" s="1"/>
  <c r="CA33" i="14" s="1"/>
  <c r="CA34" i="14" s="1"/>
  <c r="CA35" i="14" s="1"/>
  <c r="CA36" i="14" s="1"/>
  <c r="CA37" i="14" s="1"/>
  <c r="CA38" i="14" s="1"/>
  <c r="CA39" i="14" s="1"/>
  <c r="CA40" i="14" s="1"/>
  <c r="CA41" i="14" s="1"/>
  <c r="CA42" i="14" s="1"/>
  <c r="CA43" i="14" s="1"/>
  <c r="CA44" i="14" s="1"/>
  <c r="CA45" i="14" s="1"/>
  <c r="CA46" i="14" s="1"/>
  <c r="CA47" i="14" s="1"/>
  <c r="CA48" i="14" s="1"/>
  <c r="CA49" i="14" s="1"/>
  <c r="CA50" i="14" s="1"/>
  <c r="CA51" i="14" s="1"/>
  <c r="CA52" i="14" s="1"/>
  <c r="CA53" i="14" s="1"/>
  <c r="CA54" i="14" s="1"/>
  <c r="CA55" i="14" s="1"/>
  <c r="CA56" i="14" s="1"/>
  <c r="CA57" i="14" s="1"/>
  <c r="CA58" i="14" s="1"/>
  <c r="CA59" i="14" s="1"/>
  <c r="CA60" i="14" s="1"/>
  <c r="CA61" i="14" s="1"/>
  <c r="CA62" i="14" s="1"/>
  <c r="CA63" i="14" s="1"/>
  <c r="CA64" i="14" s="1"/>
  <c r="CA65" i="14" s="1"/>
  <c r="CA66" i="14" s="1"/>
  <c r="CA67" i="14" s="1"/>
  <c r="CA68" i="14" s="1"/>
  <c r="CA69" i="14" s="1"/>
  <c r="CA70" i="14" s="1"/>
  <c r="CA71" i="14" s="1"/>
  <c r="CA72" i="14" s="1"/>
  <c r="CA73" i="14" s="1"/>
  <c r="CA74" i="14" s="1"/>
  <c r="CA75" i="14" s="1"/>
  <c r="BE80" i="14"/>
  <c r="BE81" i="14" s="1"/>
  <c r="BE82" i="14" s="1"/>
  <c r="BE83" i="14" s="1"/>
  <c r="BE84" i="14" s="1"/>
  <c r="BE85" i="14" s="1"/>
  <c r="BE86" i="14" s="1"/>
  <c r="BE87" i="14" s="1"/>
  <c r="BE88" i="14" s="1"/>
  <c r="BE89" i="14" s="1"/>
  <c r="BE90" i="14" s="1"/>
  <c r="BE91" i="14" s="1"/>
  <c r="BE92" i="14" s="1"/>
  <c r="BE93" i="14" s="1"/>
  <c r="BE94" i="14" s="1"/>
  <c r="BE95" i="14" s="1"/>
  <c r="BE96" i="14" s="1"/>
  <c r="BE97" i="14" s="1"/>
  <c r="BE98" i="14" s="1"/>
  <c r="BE99" i="14" s="1"/>
  <c r="BE100" i="14" s="1"/>
  <c r="BE101" i="14" s="1"/>
  <c r="BE102" i="14" s="1"/>
  <c r="BE103" i="14" s="1"/>
  <c r="BE104" i="14" s="1"/>
  <c r="BE105" i="14" s="1"/>
  <c r="BE106" i="14" s="1"/>
  <c r="BE107" i="14" s="1"/>
  <c r="BE108" i="14" s="1"/>
  <c r="BE109" i="14" s="1"/>
  <c r="BE110" i="14" s="1"/>
  <c r="BE111" i="14" s="1"/>
  <c r="BE112" i="14" s="1"/>
  <c r="BE113" i="14" s="1"/>
  <c r="BE114" i="14" s="1"/>
  <c r="BE115" i="14" s="1"/>
  <c r="BE116" i="14" s="1"/>
  <c r="BE117" i="14" s="1"/>
  <c r="BE118" i="14" s="1"/>
  <c r="BE119" i="14" s="1"/>
  <c r="BE120" i="14" s="1"/>
  <c r="BE121" i="14" s="1"/>
  <c r="BE122" i="14" s="1"/>
  <c r="BE123" i="14" s="1"/>
  <c r="BE124" i="14" s="1"/>
  <c r="BE125" i="14" s="1"/>
  <c r="BE126" i="14" s="1"/>
  <c r="BE127" i="14" s="1"/>
  <c r="BE128" i="14" s="1"/>
  <c r="BE129" i="14" s="1"/>
  <c r="BE130" i="14" s="1"/>
  <c r="BE131" i="14" s="1"/>
  <c r="BE132" i="14" s="1"/>
  <c r="BE133" i="14" s="1"/>
  <c r="BE134" i="14" s="1"/>
  <c r="BE135" i="14" s="1"/>
  <c r="BE136" i="14" s="1"/>
  <c r="BE137" i="14" s="1"/>
  <c r="BE138" i="14" s="1"/>
  <c r="BE139" i="14" s="1"/>
  <c r="T15" i="16"/>
  <c r="U15" i="16" s="1"/>
  <c r="Q15" i="16"/>
  <c r="R15" i="16"/>
  <c r="S15" i="16"/>
  <c r="P15" i="16"/>
  <c r="V16" i="16"/>
  <c r="L16" i="16"/>
  <c r="B16" i="16"/>
  <c r="AW16" i="16"/>
  <c r="A17" i="16"/>
  <c r="BM15" i="16"/>
  <c r="AD15" i="16"/>
  <c r="AE15" i="16" s="1"/>
  <c r="AA15" i="16"/>
  <c r="BU17" i="16"/>
  <c r="BX16" i="16"/>
  <c r="Z15" i="16"/>
  <c r="AC15" i="16"/>
  <c r="AH15" i="16" s="1"/>
  <c r="AB15" i="16"/>
  <c r="J15" i="16"/>
  <c r="K15" i="16" s="1"/>
  <c r="G15" i="16"/>
  <c r="H15" i="16"/>
  <c r="F15" i="16"/>
  <c r="I15" i="16"/>
  <c r="A16" i="14"/>
  <c r="BP16" i="14"/>
  <c r="BP17" i="14" s="1"/>
  <c r="BP18" i="14" s="1"/>
  <c r="BP19" i="14" s="1"/>
  <c r="BP20" i="14" s="1"/>
  <c r="BP21" i="14" s="1"/>
  <c r="BP22" i="14" s="1"/>
  <c r="BP23" i="14" s="1"/>
  <c r="BP24" i="14" s="1"/>
  <c r="BP25" i="14" s="1"/>
  <c r="BP26" i="14" s="1"/>
  <c r="BP27" i="14" s="1"/>
  <c r="BP28" i="14" s="1"/>
  <c r="BP29" i="14" s="1"/>
  <c r="BP30" i="14" s="1"/>
  <c r="BP31" i="14" s="1"/>
  <c r="BP32" i="14" s="1"/>
  <c r="BP33" i="14" s="1"/>
  <c r="BP34" i="14" s="1"/>
  <c r="BP35" i="14" s="1"/>
  <c r="BP36" i="14" s="1"/>
  <c r="BP37" i="14" s="1"/>
  <c r="BP38" i="14" s="1"/>
  <c r="BP39" i="14" s="1"/>
  <c r="BP40" i="14" s="1"/>
  <c r="BP41" i="14" s="1"/>
  <c r="BP42" i="14" s="1"/>
  <c r="BP43" i="14" s="1"/>
  <c r="BP44" i="14" s="1"/>
  <c r="BP45" i="14" s="1"/>
  <c r="BP46" i="14" s="1"/>
  <c r="BP47" i="14" s="1"/>
  <c r="BP48" i="14" s="1"/>
  <c r="BP49" i="14" s="1"/>
  <c r="BP50" i="14" s="1"/>
  <c r="BP51" i="14" s="1"/>
  <c r="BP52" i="14" s="1"/>
  <c r="BP53" i="14" s="1"/>
  <c r="BP54" i="14" s="1"/>
  <c r="BP55" i="14" s="1"/>
  <c r="BP56" i="14" s="1"/>
  <c r="BP57" i="14" s="1"/>
  <c r="BP58" i="14" s="1"/>
  <c r="BP59" i="14" s="1"/>
  <c r="BP60" i="14" s="1"/>
  <c r="BP61" i="14" s="1"/>
  <c r="BP62" i="14" s="1"/>
  <c r="BP63" i="14" s="1"/>
  <c r="BP64" i="14" s="1"/>
  <c r="BP65" i="14" s="1"/>
  <c r="BP66" i="14" s="1"/>
  <c r="BP67" i="14" s="1"/>
  <c r="BP68" i="14" s="1"/>
  <c r="BP69" i="14" s="1"/>
  <c r="BP70" i="14" s="1"/>
  <c r="BP71" i="14" s="1"/>
  <c r="BP72" i="14" s="1"/>
  <c r="BP73" i="14" s="1"/>
  <c r="BP74" i="14" s="1"/>
  <c r="BP75" i="14" s="1"/>
  <c r="CD16" i="14"/>
  <c r="BE16" i="14"/>
  <c r="BE17" i="14" s="1"/>
  <c r="BE18" i="14" s="1"/>
  <c r="BE19" i="14" s="1"/>
  <c r="BE20" i="14" s="1"/>
  <c r="BE21" i="14" s="1"/>
  <c r="BE22" i="14" s="1"/>
  <c r="BE23" i="14" s="1"/>
  <c r="BE24" i="14" s="1"/>
  <c r="BE25" i="14" s="1"/>
  <c r="BE26" i="14" s="1"/>
  <c r="BE27" i="14" s="1"/>
  <c r="BE28" i="14" s="1"/>
  <c r="BE29" i="14" s="1"/>
  <c r="BE30" i="14" s="1"/>
  <c r="BE31" i="14" s="1"/>
  <c r="BE32" i="14" s="1"/>
  <c r="BE33" i="14" s="1"/>
  <c r="BE34" i="14" s="1"/>
  <c r="BE35" i="14" s="1"/>
  <c r="BE36" i="14" s="1"/>
  <c r="BE37" i="14" s="1"/>
  <c r="BE38" i="14" s="1"/>
  <c r="BE39" i="14" s="1"/>
  <c r="BE40" i="14" s="1"/>
  <c r="BE41" i="14" s="1"/>
  <c r="BE42" i="14" s="1"/>
  <c r="BE43" i="14" s="1"/>
  <c r="BE44" i="14" s="1"/>
  <c r="BE45" i="14" s="1"/>
  <c r="BE46" i="14" s="1"/>
  <c r="BE47" i="14" s="1"/>
  <c r="BE48" i="14" s="1"/>
  <c r="BE49" i="14" s="1"/>
  <c r="BE50" i="14" s="1"/>
  <c r="BE51" i="14" s="1"/>
  <c r="BE52" i="14" s="1"/>
  <c r="BE53" i="14" s="1"/>
  <c r="BE54" i="14" s="1"/>
  <c r="BE55" i="14" s="1"/>
  <c r="BE56" i="14" s="1"/>
  <c r="BE57" i="14" s="1"/>
  <c r="BE58" i="14" s="1"/>
  <c r="BE59" i="14" s="1"/>
  <c r="BE60" i="14" s="1"/>
  <c r="BE61" i="14" s="1"/>
  <c r="BE62" i="14" s="1"/>
  <c r="BE63" i="14" s="1"/>
  <c r="BE64" i="14" s="1"/>
  <c r="BE65" i="14" s="1"/>
  <c r="BE66" i="14" s="1"/>
  <c r="BE67" i="14" s="1"/>
  <c r="BE68" i="14" s="1"/>
  <c r="BE69" i="14" s="1"/>
  <c r="BE70" i="14" s="1"/>
  <c r="BE71" i="14" s="1"/>
  <c r="BE72" i="14" s="1"/>
  <c r="BE73" i="14" s="1"/>
  <c r="BE74" i="14" s="1"/>
  <c r="BE75" i="14" s="1"/>
  <c r="AT16" i="14"/>
  <c r="AT17" i="14" s="1"/>
  <c r="AT18" i="14" s="1"/>
  <c r="AT19" i="14" s="1"/>
  <c r="AT20" i="14" s="1"/>
  <c r="AT21" i="14" s="1"/>
  <c r="AT22" i="14" s="1"/>
  <c r="AT23" i="14" s="1"/>
  <c r="AT24" i="14" s="1"/>
  <c r="AT25" i="14" s="1"/>
  <c r="AT26" i="14" s="1"/>
  <c r="AT27" i="14" s="1"/>
  <c r="AT28" i="14" s="1"/>
  <c r="AT29" i="14" s="1"/>
  <c r="AT30" i="14" s="1"/>
  <c r="AT31" i="14" s="1"/>
  <c r="AT32" i="14" s="1"/>
  <c r="AT33" i="14" s="1"/>
  <c r="AT34" i="14" s="1"/>
  <c r="AT35" i="14" s="1"/>
  <c r="AT36" i="14" s="1"/>
  <c r="AT37" i="14" s="1"/>
  <c r="AT38" i="14" s="1"/>
  <c r="AT39" i="14" s="1"/>
  <c r="AT40" i="14" s="1"/>
  <c r="AT41" i="14" s="1"/>
  <c r="AT42" i="14" s="1"/>
  <c r="AT43" i="14" s="1"/>
  <c r="AT44" i="14" s="1"/>
  <c r="AT45" i="14" s="1"/>
  <c r="AT46" i="14" s="1"/>
  <c r="AT47" i="14" s="1"/>
  <c r="AT48" i="14" s="1"/>
  <c r="AT49" i="14" s="1"/>
  <c r="AT50" i="14" s="1"/>
  <c r="AT51" i="14" s="1"/>
  <c r="AT52" i="14" s="1"/>
  <c r="AT53" i="14" s="1"/>
  <c r="AT54" i="14" s="1"/>
  <c r="AT55" i="14" s="1"/>
  <c r="AT56" i="14" s="1"/>
  <c r="AT57" i="14" s="1"/>
  <c r="AT58" i="14" s="1"/>
  <c r="AT59" i="14" s="1"/>
  <c r="AT60" i="14" s="1"/>
  <c r="AT61" i="14" s="1"/>
  <c r="AT62" i="14" s="1"/>
  <c r="AT63" i="14" s="1"/>
  <c r="AT64" i="14" s="1"/>
  <c r="AT65" i="14" s="1"/>
  <c r="AT66" i="14" s="1"/>
  <c r="AT67" i="14" s="1"/>
  <c r="AT68" i="14" s="1"/>
  <c r="AT69" i="14" s="1"/>
  <c r="AT70" i="14" s="1"/>
  <c r="AT71" i="14" s="1"/>
  <c r="AT72" i="14" s="1"/>
  <c r="AT73" i="14" s="1"/>
  <c r="AT74" i="14" s="1"/>
  <c r="AT75" i="14" s="1"/>
  <c r="M68" i="14"/>
  <c r="W71" i="14"/>
  <c r="C75" i="14"/>
  <c r="AO71" i="5"/>
  <c r="AQ71" i="5" s="1"/>
  <c r="AO55" i="5"/>
  <c r="AQ55" i="5" s="1"/>
  <c r="AO106" i="5"/>
  <c r="L106" i="12"/>
  <c r="I9" i="12"/>
  <c r="R74" i="12"/>
  <c r="S74" i="12" s="1"/>
  <c r="T74" i="12" s="1"/>
  <c r="R94" i="12"/>
  <c r="S94" i="12" s="1"/>
  <c r="T94" i="12" s="1"/>
  <c r="L94" i="12"/>
  <c r="L28" i="12"/>
  <c r="K94" i="12"/>
  <c r="H38" i="12"/>
  <c r="R40" i="12"/>
  <c r="S40" i="12" s="1"/>
  <c r="T40" i="12" s="1"/>
  <c r="L49" i="12"/>
  <c r="R76" i="12"/>
  <c r="S76" i="12" s="1"/>
  <c r="T76" i="12" s="1"/>
  <c r="H23" i="12"/>
  <c r="H33" i="12"/>
  <c r="R49" i="12"/>
  <c r="S49" i="12" s="1"/>
  <c r="T49" i="12" s="1"/>
  <c r="H68" i="12"/>
  <c r="R23" i="12"/>
  <c r="S23" i="12" s="1"/>
  <c r="T23" i="12" s="1"/>
  <c r="R33" i="12"/>
  <c r="S33" i="12" s="1"/>
  <c r="T33" i="12" s="1"/>
  <c r="K68" i="12"/>
  <c r="N68" i="12" s="1"/>
  <c r="O68" i="12" s="1"/>
  <c r="H106" i="12"/>
  <c r="R36" i="12"/>
  <c r="S36" i="12" s="1"/>
  <c r="T36" i="12" s="1"/>
  <c r="R38" i="12"/>
  <c r="S38" i="12" s="1"/>
  <c r="T38" i="12" s="1"/>
  <c r="H49" i="12"/>
  <c r="H74" i="12"/>
  <c r="K110" i="12"/>
  <c r="K28" i="12"/>
  <c r="H76" i="12"/>
  <c r="G15" i="12"/>
  <c r="H15" i="12" s="1"/>
  <c r="E15" i="12"/>
  <c r="F15" i="12" s="1"/>
  <c r="D15" i="12"/>
  <c r="J59" i="12"/>
  <c r="G59" i="12"/>
  <c r="R59" i="12" s="1"/>
  <c r="S59" i="12" s="1"/>
  <c r="T59" i="12" s="1"/>
  <c r="E59" i="12"/>
  <c r="F59" i="12" s="1"/>
  <c r="D59" i="12"/>
  <c r="Q59" i="12"/>
  <c r="M59" i="12"/>
  <c r="J22" i="12"/>
  <c r="G22" i="12"/>
  <c r="L22" i="12" s="1"/>
  <c r="Q22" i="12"/>
  <c r="E22" i="12"/>
  <c r="F22" i="12" s="1"/>
  <c r="D22" i="12"/>
  <c r="M22" i="12"/>
  <c r="J32" i="12"/>
  <c r="G32" i="12"/>
  <c r="L32" i="12" s="1"/>
  <c r="Q32" i="12"/>
  <c r="E32" i="12"/>
  <c r="F32" i="12" s="1"/>
  <c r="D32" i="12"/>
  <c r="M32" i="12"/>
  <c r="Q55" i="12"/>
  <c r="E55" i="12"/>
  <c r="F55" i="12" s="1"/>
  <c r="M55" i="12"/>
  <c r="J55" i="12"/>
  <c r="G55" i="12"/>
  <c r="L55" i="12" s="1"/>
  <c r="D55" i="12"/>
  <c r="Q17" i="12"/>
  <c r="E17" i="12"/>
  <c r="F17" i="12" s="1"/>
  <c r="D17" i="12"/>
  <c r="M17" i="12"/>
  <c r="R17" i="12"/>
  <c r="S17" i="12" s="1"/>
  <c r="T17" i="12" s="1"/>
  <c r="L41" i="12"/>
  <c r="N41" i="12" s="1"/>
  <c r="O41" i="12" s="1"/>
  <c r="H41" i="12"/>
  <c r="J46" i="12"/>
  <c r="G46" i="12"/>
  <c r="R46" i="12" s="1"/>
  <c r="S46" i="12" s="1"/>
  <c r="T46" i="12" s="1"/>
  <c r="E46" i="12"/>
  <c r="F46" i="12" s="1"/>
  <c r="Q46" i="12"/>
  <c r="D46" i="12"/>
  <c r="E56" i="12"/>
  <c r="F56" i="12" s="1"/>
  <c r="Q56" i="12"/>
  <c r="D56" i="12"/>
  <c r="M56" i="12"/>
  <c r="J56" i="12"/>
  <c r="G56" i="12"/>
  <c r="R56" i="12" s="1"/>
  <c r="S56" i="12" s="1"/>
  <c r="T56" i="12" s="1"/>
  <c r="J78" i="12"/>
  <c r="Q78" i="12"/>
  <c r="M78" i="12"/>
  <c r="G78" i="12"/>
  <c r="L78" i="12" s="1"/>
  <c r="E78" i="12"/>
  <c r="F78" i="12" s="1"/>
  <c r="D78" i="12"/>
  <c r="G88" i="12"/>
  <c r="R88" i="12" s="1"/>
  <c r="S88" i="12" s="1"/>
  <c r="T88" i="12" s="1"/>
  <c r="E88" i="12"/>
  <c r="F88" i="12" s="1"/>
  <c r="Q88" i="12"/>
  <c r="D88" i="12"/>
  <c r="M88" i="12"/>
  <c r="J88" i="12"/>
  <c r="J25" i="12"/>
  <c r="G25" i="12"/>
  <c r="R25" i="12" s="1"/>
  <c r="S25" i="12" s="1"/>
  <c r="T25" i="12" s="1"/>
  <c r="Q25" i="12"/>
  <c r="E25" i="12"/>
  <c r="F25" i="12" s="1"/>
  <c r="D25" i="12"/>
  <c r="G31" i="12"/>
  <c r="R31" i="12" s="1"/>
  <c r="S31" i="12" s="1"/>
  <c r="T31" i="12" s="1"/>
  <c r="Q31" i="12"/>
  <c r="E31" i="12"/>
  <c r="F31" i="12" s="1"/>
  <c r="D31" i="12"/>
  <c r="M31" i="12"/>
  <c r="L51" i="12"/>
  <c r="K51" i="12"/>
  <c r="H51" i="12"/>
  <c r="Q91" i="12"/>
  <c r="E91" i="12"/>
  <c r="F91" i="12" s="1"/>
  <c r="J91" i="12"/>
  <c r="G91" i="12"/>
  <c r="R91" i="12" s="1"/>
  <c r="S91" i="12" s="1"/>
  <c r="T91" i="12" s="1"/>
  <c r="M91" i="12"/>
  <c r="D91" i="12"/>
  <c r="H17" i="12"/>
  <c r="D20" i="12"/>
  <c r="M20" i="12"/>
  <c r="Q20" i="12"/>
  <c r="E20" i="12"/>
  <c r="F20" i="12" s="1"/>
  <c r="Q27" i="12"/>
  <c r="E27" i="12"/>
  <c r="F27" i="12" s="1"/>
  <c r="D27" i="12"/>
  <c r="M27" i="12"/>
  <c r="J27" i="12"/>
  <c r="J29" i="12"/>
  <c r="G29" i="12"/>
  <c r="L29" i="12" s="1"/>
  <c r="Q29" i="12"/>
  <c r="E29" i="12"/>
  <c r="F29" i="12" s="1"/>
  <c r="M29" i="12"/>
  <c r="J31" i="12"/>
  <c r="M57" i="12"/>
  <c r="Q57" i="12"/>
  <c r="J57" i="12"/>
  <c r="G57" i="12"/>
  <c r="L57" i="12" s="1"/>
  <c r="E57" i="12"/>
  <c r="F57" i="12" s="1"/>
  <c r="D57" i="12"/>
  <c r="Q71" i="12"/>
  <c r="E71" i="12"/>
  <c r="F71" i="12" s="1"/>
  <c r="G71" i="12"/>
  <c r="L71" i="12" s="1"/>
  <c r="J71" i="12"/>
  <c r="M71" i="12"/>
  <c r="D71" i="12"/>
  <c r="Q92" i="12"/>
  <c r="D92" i="12"/>
  <c r="G92" i="12"/>
  <c r="R92" i="12" s="1"/>
  <c r="S92" i="12" s="1"/>
  <c r="T92" i="12" s="1"/>
  <c r="E92" i="12"/>
  <c r="F92" i="12" s="1"/>
  <c r="M92" i="12"/>
  <c r="D103" i="12"/>
  <c r="M103" i="12"/>
  <c r="Q103" i="12"/>
  <c r="J103" i="12"/>
  <c r="G103" i="12"/>
  <c r="E103" i="12"/>
  <c r="F103" i="12" s="1"/>
  <c r="H16" i="12"/>
  <c r="M25" i="12"/>
  <c r="G27" i="12"/>
  <c r="L27" i="12" s="1"/>
  <c r="D29" i="12"/>
  <c r="Q35" i="12"/>
  <c r="J35" i="12"/>
  <c r="G35" i="12"/>
  <c r="R35" i="12" s="1"/>
  <c r="S35" i="12" s="1"/>
  <c r="T35" i="12" s="1"/>
  <c r="E35" i="12"/>
  <c r="F35" i="12" s="1"/>
  <c r="D35" i="12"/>
  <c r="M44" i="12"/>
  <c r="J44" i="12"/>
  <c r="G44" i="12"/>
  <c r="R44" i="12" s="1"/>
  <c r="S44" i="12" s="1"/>
  <c r="T44" i="12" s="1"/>
  <c r="E44" i="12"/>
  <c r="F44" i="12" s="1"/>
  <c r="Q44" i="12"/>
  <c r="D44" i="12"/>
  <c r="Q47" i="12"/>
  <c r="D47" i="12"/>
  <c r="M47" i="12"/>
  <c r="J47" i="12"/>
  <c r="E47" i="12"/>
  <c r="F47" i="12" s="1"/>
  <c r="M63" i="12"/>
  <c r="J63" i="12"/>
  <c r="G63" i="12"/>
  <c r="L63" i="12" s="1"/>
  <c r="E63" i="12"/>
  <c r="F63" i="12" s="1"/>
  <c r="D63" i="12"/>
  <c r="L79" i="12"/>
  <c r="K79" i="12"/>
  <c r="H79" i="12"/>
  <c r="J82" i="12"/>
  <c r="G82" i="12"/>
  <c r="L82" i="12" s="1"/>
  <c r="E82" i="12"/>
  <c r="F82" i="12" s="1"/>
  <c r="M82" i="12"/>
  <c r="D82" i="12"/>
  <c r="Q82" i="12"/>
  <c r="J89" i="12"/>
  <c r="M89" i="12"/>
  <c r="Q89" i="12"/>
  <c r="G89" i="12"/>
  <c r="E89" i="12"/>
  <c r="F89" i="12" s="1"/>
  <c r="D89" i="12"/>
  <c r="J92" i="12"/>
  <c r="G20" i="12"/>
  <c r="L20" i="12" s="1"/>
  <c r="J52" i="12"/>
  <c r="G52" i="12"/>
  <c r="E52" i="12"/>
  <c r="F52" i="12" s="1"/>
  <c r="D52" i="12"/>
  <c r="Q52" i="12"/>
  <c r="M52" i="12"/>
  <c r="J108" i="12"/>
  <c r="M108" i="12"/>
  <c r="G108" i="12"/>
  <c r="E108" i="12"/>
  <c r="F108" i="12" s="1"/>
  <c r="Q108" i="12"/>
  <c r="L17" i="12"/>
  <c r="J20" i="12"/>
  <c r="M35" i="12"/>
  <c r="M42" i="12"/>
  <c r="J42" i="12"/>
  <c r="G42" i="12"/>
  <c r="R42" i="12" s="1"/>
  <c r="S42" i="12" s="1"/>
  <c r="T42" i="12" s="1"/>
  <c r="E42" i="12"/>
  <c r="F42" i="12" s="1"/>
  <c r="G47" i="12"/>
  <c r="R47" i="12" s="1"/>
  <c r="S47" i="12" s="1"/>
  <c r="T47" i="12" s="1"/>
  <c r="K50" i="12"/>
  <c r="H50" i="12"/>
  <c r="Q58" i="12"/>
  <c r="E58" i="12"/>
  <c r="F58" i="12" s="1"/>
  <c r="D58" i="12"/>
  <c r="J58" i="12"/>
  <c r="M58" i="12"/>
  <c r="G58" i="12"/>
  <c r="R58" i="12" s="1"/>
  <c r="S58" i="12" s="1"/>
  <c r="T58" i="12" s="1"/>
  <c r="K61" i="12"/>
  <c r="H61" i="12"/>
  <c r="Q63" i="12"/>
  <c r="M83" i="12"/>
  <c r="G83" i="12"/>
  <c r="E83" i="12"/>
  <c r="F83" i="12" s="1"/>
  <c r="Q83" i="12"/>
  <c r="J83" i="12"/>
  <c r="D83" i="12"/>
  <c r="H98" i="12"/>
  <c r="D108" i="12"/>
  <c r="M113" i="12"/>
  <c r="J113" i="12"/>
  <c r="Q113" i="12"/>
  <c r="E113" i="12"/>
  <c r="F113" i="12" s="1"/>
  <c r="D113" i="12"/>
  <c r="G113" i="12"/>
  <c r="L113" i="12" s="1"/>
  <c r="J19" i="12"/>
  <c r="G19" i="12"/>
  <c r="Q19" i="12"/>
  <c r="E19" i="12"/>
  <c r="F19" i="12" s="1"/>
  <c r="M19" i="12"/>
  <c r="D30" i="12"/>
  <c r="M30" i="12"/>
  <c r="J30" i="12"/>
  <c r="Q30" i="12"/>
  <c r="E30" i="12"/>
  <c r="F30" i="12" s="1"/>
  <c r="D42" i="12"/>
  <c r="Q45" i="12"/>
  <c r="E45" i="12"/>
  <c r="F45" i="12" s="1"/>
  <c r="D45" i="12"/>
  <c r="M45" i="12"/>
  <c r="J45" i="12"/>
  <c r="L50" i="12"/>
  <c r="K67" i="12"/>
  <c r="H67" i="12"/>
  <c r="L67" i="12"/>
  <c r="R16" i="12"/>
  <c r="S16" i="12" s="1"/>
  <c r="T16" i="12" s="1"/>
  <c r="D19" i="12"/>
  <c r="G45" i="12"/>
  <c r="H87" i="12"/>
  <c r="G21" i="12"/>
  <c r="R21" i="12" s="1"/>
  <c r="S21" i="12" s="1"/>
  <c r="T21" i="12" s="1"/>
  <c r="Q21" i="12"/>
  <c r="E21" i="12"/>
  <c r="F21" i="12" s="1"/>
  <c r="D21" i="12"/>
  <c r="G30" i="12"/>
  <c r="Q42" i="12"/>
  <c r="G65" i="12"/>
  <c r="L65" i="12" s="1"/>
  <c r="J65" i="12"/>
  <c r="E65" i="12"/>
  <c r="F65" i="12" s="1"/>
  <c r="D65" i="12"/>
  <c r="Q65" i="12"/>
  <c r="M65" i="12"/>
  <c r="G73" i="12"/>
  <c r="L73" i="12" s="1"/>
  <c r="E73" i="12"/>
  <c r="F73" i="12" s="1"/>
  <c r="D73" i="12"/>
  <c r="Q73" i="12"/>
  <c r="M73" i="12"/>
  <c r="J73" i="12"/>
  <c r="M96" i="12"/>
  <c r="Q96" i="12"/>
  <c r="J96" i="12"/>
  <c r="G96" i="12"/>
  <c r="R96" i="12" s="1"/>
  <c r="S96" i="12" s="1"/>
  <c r="T96" i="12" s="1"/>
  <c r="E96" i="12"/>
  <c r="F96" i="12" s="1"/>
  <c r="D96" i="12"/>
  <c r="G18" i="12"/>
  <c r="R18" i="12" s="1"/>
  <c r="S18" i="12" s="1"/>
  <c r="T18" i="12" s="1"/>
  <c r="Q18" i="12"/>
  <c r="E18" i="12"/>
  <c r="F18" i="12" s="1"/>
  <c r="M18" i="12"/>
  <c r="J18" i="12"/>
  <c r="G39" i="12"/>
  <c r="R39" i="12" s="1"/>
  <c r="S39" i="12" s="1"/>
  <c r="T39" i="12" s="1"/>
  <c r="E39" i="12"/>
  <c r="F39" i="12" s="1"/>
  <c r="Q39" i="12"/>
  <c r="D39" i="12"/>
  <c r="M39" i="12"/>
  <c r="J39" i="12"/>
  <c r="J43" i="12"/>
  <c r="E43" i="12"/>
  <c r="F43" i="12" s="1"/>
  <c r="Q43" i="12"/>
  <c r="D43" i="12"/>
  <c r="M43" i="12"/>
  <c r="G43" i="12"/>
  <c r="G97" i="12"/>
  <c r="M97" i="12"/>
  <c r="Q97" i="12"/>
  <c r="J97" i="12"/>
  <c r="E97" i="12"/>
  <c r="F97" i="12" s="1"/>
  <c r="G24" i="12"/>
  <c r="J28" i="12"/>
  <c r="G34" i="12"/>
  <c r="Q38" i="12"/>
  <c r="J50" i="12"/>
  <c r="G53" i="12"/>
  <c r="M54" i="12"/>
  <c r="G54" i="12"/>
  <c r="R54" i="12" s="1"/>
  <c r="S54" i="12" s="1"/>
  <c r="T54" i="12" s="1"/>
  <c r="Q61" i="12"/>
  <c r="E61" i="12"/>
  <c r="F61" i="12" s="1"/>
  <c r="D61" i="12"/>
  <c r="R61" i="12"/>
  <c r="S61" i="12" s="1"/>
  <c r="T61" i="12" s="1"/>
  <c r="M61" i="12"/>
  <c r="L61" i="12"/>
  <c r="K70" i="12"/>
  <c r="H70" i="12"/>
  <c r="J79" i="12"/>
  <c r="R79" i="12"/>
  <c r="S79" i="12" s="1"/>
  <c r="T79" i="12" s="1"/>
  <c r="E79" i="12"/>
  <c r="F79" i="12" s="1"/>
  <c r="Q79" i="12"/>
  <c r="D79" i="12"/>
  <c r="M79" i="12"/>
  <c r="G86" i="12"/>
  <c r="R86" i="12" s="1"/>
  <c r="S86" i="12" s="1"/>
  <c r="T86" i="12" s="1"/>
  <c r="E86" i="12"/>
  <c r="F86" i="12" s="1"/>
  <c r="Q86" i="12"/>
  <c r="H102" i="12"/>
  <c r="K102" i="12"/>
  <c r="D104" i="12"/>
  <c r="G104" i="12"/>
  <c r="J104" i="12"/>
  <c r="H112" i="12"/>
  <c r="K112" i="12"/>
  <c r="R26" i="12"/>
  <c r="S26" i="12" s="1"/>
  <c r="T26" i="12" s="1"/>
  <c r="M28" i="12"/>
  <c r="M100" i="12"/>
  <c r="J100" i="12"/>
  <c r="Q100" i="12"/>
  <c r="E100" i="12"/>
  <c r="F100" i="12" s="1"/>
  <c r="G100" i="12"/>
  <c r="R100" i="12" s="1"/>
  <c r="S100" i="12" s="1"/>
  <c r="T100" i="12" s="1"/>
  <c r="H101" i="12"/>
  <c r="K101" i="12"/>
  <c r="Q48" i="12"/>
  <c r="M72" i="12"/>
  <c r="G72" i="12"/>
  <c r="E72" i="12"/>
  <c r="F72" i="12" s="1"/>
  <c r="E77" i="12"/>
  <c r="F77" i="12" s="1"/>
  <c r="Q77" i="12"/>
  <c r="D77" i="12"/>
  <c r="D100" i="12"/>
  <c r="M24" i="12"/>
  <c r="H26" i="12"/>
  <c r="D28" i="12"/>
  <c r="M34" i="12"/>
  <c r="K36" i="12"/>
  <c r="D37" i="12"/>
  <c r="Q37" i="12"/>
  <c r="H40" i="12"/>
  <c r="E48" i="12"/>
  <c r="F48" i="12" s="1"/>
  <c r="D50" i="12"/>
  <c r="Q50" i="12"/>
  <c r="Q53" i="12"/>
  <c r="H60" i="12"/>
  <c r="D72" i="12"/>
  <c r="G77" i="12"/>
  <c r="L77" i="12" s="1"/>
  <c r="G95" i="12"/>
  <c r="L95" i="12" s="1"/>
  <c r="J95" i="12"/>
  <c r="Q95" i="12"/>
  <c r="Q104" i="12"/>
  <c r="Q111" i="12"/>
  <c r="E111" i="12"/>
  <c r="F111" i="12" s="1"/>
  <c r="M111" i="12"/>
  <c r="J111" i="12"/>
  <c r="G111" i="12"/>
  <c r="L111" i="12" s="1"/>
  <c r="D111" i="12"/>
  <c r="E28" i="12"/>
  <c r="F28" i="12" s="1"/>
  <c r="Q28" i="12"/>
  <c r="L36" i="12"/>
  <c r="E37" i="12"/>
  <c r="F37" i="12" s="1"/>
  <c r="D41" i="12"/>
  <c r="Q41" i="12"/>
  <c r="E50" i="12"/>
  <c r="F50" i="12" s="1"/>
  <c r="R50" i="12"/>
  <c r="S50" i="12" s="1"/>
  <c r="T50" i="12" s="1"/>
  <c r="R53" i="12"/>
  <c r="S53" i="12" s="1"/>
  <c r="T53" i="12" s="1"/>
  <c r="D64" i="12"/>
  <c r="E64" i="12"/>
  <c r="F64" i="12" s="1"/>
  <c r="Q64" i="12"/>
  <c r="J64" i="12"/>
  <c r="G64" i="12"/>
  <c r="R64" i="12" s="1"/>
  <c r="S64" i="12" s="1"/>
  <c r="T64" i="12" s="1"/>
  <c r="J72" i="12"/>
  <c r="Q81" i="12"/>
  <c r="E81" i="12"/>
  <c r="F81" i="12" s="1"/>
  <c r="M81" i="12"/>
  <c r="J81" i="12"/>
  <c r="K90" i="12"/>
  <c r="H90" i="12"/>
  <c r="D95" i="12"/>
  <c r="J99" i="12"/>
  <c r="M99" i="12"/>
  <c r="Q99" i="12"/>
  <c r="L23" i="12"/>
  <c r="N23" i="12" s="1"/>
  <c r="O23" i="12" s="1"/>
  <c r="D24" i="12"/>
  <c r="R28" i="12"/>
  <c r="S28" i="12" s="1"/>
  <c r="T28" i="12" s="1"/>
  <c r="L33" i="12"/>
  <c r="N33" i="12" s="1"/>
  <c r="O33" i="12" s="1"/>
  <c r="D34" i="12"/>
  <c r="L38" i="12"/>
  <c r="L40" i="12"/>
  <c r="N40" i="12" s="1"/>
  <c r="O40" i="12" s="1"/>
  <c r="E41" i="12"/>
  <c r="F41" i="12" s="1"/>
  <c r="R41" i="12"/>
  <c r="S41" i="12" s="1"/>
  <c r="T41" i="12" s="1"/>
  <c r="G48" i="12"/>
  <c r="M49" i="12"/>
  <c r="D53" i="12"/>
  <c r="R67" i="12"/>
  <c r="S67" i="12" s="1"/>
  <c r="T67" i="12" s="1"/>
  <c r="J69" i="12"/>
  <c r="G69" i="12"/>
  <c r="R69" i="12" s="1"/>
  <c r="S69" i="12" s="1"/>
  <c r="T69" i="12" s="1"/>
  <c r="Q69" i="12"/>
  <c r="G75" i="12"/>
  <c r="R75" i="12" s="1"/>
  <c r="S75" i="12" s="1"/>
  <c r="T75" i="12" s="1"/>
  <c r="E75" i="12"/>
  <c r="F75" i="12" s="1"/>
  <c r="Q75" i="12"/>
  <c r="D75" i="12"/>
  <c r="J77" i="12"/>
  <c r="D81" i="12"/>
  <c r="E95" i="12"/>
  <c r="F95" i="12" s="1"/>
  <c r="D99" i="12"/>
  <c r="Q102" i="12"/>
  <c r="E102" i="12"/>
  <c r="F102" i="12" s="1"/>
  <c r="L102" i="12"/>
  <c r="R102" i="12"/>
  <c r="S102" i="12" s="1"/>
  <c r="T102" i="12" s="1"/>
  <c r="M102" i="12"/>
  <c r="G105" i="12"/>
  <c r="L105" i="12" s="1"/>
  <c r="D105" i="12"/>
  <c r="E105" i="12"/>
  <c r="F105" i="12" s="1"/>
  <c r="N106" i="12"/>
  <c r="O106" i="12" s="1"/>
  <c r="L107" i="12"/>
  <c r="N107" i="12" s="1"/>
  <c r="O107" i="12" s="1"/>
  <c r="L16" i="12"/>
  <c r="N16" i="12" s="1"/>
  <c r="O16" i="12" s="1"/>
  <c r="E24" i="12"/>
  <c r="F24" i="12" s="1"/>
  <c r="Q24" i="12"/>
  <c r="L26" i="12"/>
  <c r="N26" i="12" s="1"/>
  <c r="O26" i="12" s="1"/>
  <c r="E34" i="12"/>
  <c r="F34" i="12" s="1"/>
  <c r="Q34" i="12"/>
  <c r="G37" i="12"/>
  <c r="L37" i="12" s="1"/>
  <c r="M38" i="12"/>
  <c r="E53" i="12"/>
  <c r="F53" i="12" s="1"/>
  <c r="D69" i="12"/>
  <c r="M80" i="12"/>
  <c r="J80" i="12"/>
  <c r="G80" i="12"/>
  <c r="L80" i="12" s="1"/>
  <c r="L90" i="12"/>
  <c r="J93" i="12"/>
  <c r="G93" i="12"/>
  <c r="E93" i="12"/>
  <c r="F93" i="12" s="1"/>
  <c r="D93" i="12"/>
  <c r="E99" i="12"/>
  <c r="F99" i="12" s="1"/>
  <c r="D102" i="12"/>
  <c r="J105" i="12"/>
  <c r="R101" i="12"/>
  <c r="S101" i="12" s="1"/>
  <c r="T101" i="12" s="1"/>
  <c r="L110" i="12"/>
  <c r="L109" i="12"/>
  <c r="L101" i="12"/>
  <c r="L98" i="12"/>
  <c r="R87" i="12"/>
  <c r="S87" i="12" s="1"/>
  <c r="T87" i="12" s="1"/>
  <c r="J48" i="12"/>
  <c r="Q51" i="12"/>
  <c r="D51" i="12"/>
  <c r="R51" i="12"/>
  <c r="S51" i="12" s="1"/>
  <c r="T51" i="12" s="1"/>
  <c r="Q54" i="12"/>
  <c r="G62" i="12"/>
  <c r="L62" i="12" s="1"/>
  <c r="R62" i="12"/>
  <c r="S62" i="12" s="1"/>
  <c r="T62" i="12" s="1"/>
  <c r="M62" i="12"/>
  <c r="M64" i="12"/>
  <c r="Q72" i="12"/>
  <c r="D74" i="12"/>
  <c r="M74" i="12"/>
  <c r="L74" i="12"/>
  <c r="N74" i="12" s="1"/>
  <c r="O74" i="12" s="1"/>
  <c r="E74" i="12"/>
  <c r="F74" i="12" s="1"/>
  <c r="D80" i="12"/>
  <c r="G81" i="12"/>
  <c r="L81" i="12" s="1"/>
  <c r="G99" i="12"/>
  <c r="E66" i="12"/>
  <c r="F66" i="12" s="1"/>
  <c r="Q66" i="12"/>
  <c r="D66" i="12"/>
  <c r="M60" i="12"/>
  <c r="L60" i="12"/>
  <c r="R60" i="12"/>
  <c r="S60" i="12" s="1"/>
  <c r="T60" i="12" s="1"/>
  <c r="M76" i="12"/>
  <c r="L76" i="12"/>
  <c r="J76" i="12"/>
  <c r="D84" i="12"/>
  <c r="G84" i="12"/>
  <c r="R84" i="12" s="1"/>
  <c r="S84" i="12" s="1"/>
  <c r="T84" i="12" s="1"/>
  <c r="G85" i="12"/>
  <c r="R85" i="12" s="1"/>
  <c r="S85" i="12" s="1"/>
  <c r="T85" i="12" s="1"/>
  <c r="M85" i="12"/>
  <c r="L85" i="12"/>
  <c r="D94" i="12"/>
  <c r="Q94" i="12"/>
  <c r="M94" i="12"/>
  <c r="N94" i="12" s="1"/>
  <c r="O94" i="12" s="1"/>
  <c r="D60" i="12"/>
  <c r="G66" i="12"/>
  <c r="R66" i="12" s="1"/>
  <c r="S66" i="12" s="1"/>
  <c r="T66" i="12" s="1"/>
  <c r="E67" i="12"/>
  <c r="F67" i="12" s="1"/>
  <c r="R68" i="12"/>
  <c r="S68" i="12" s="1"/>
  <c r="T68" i="12" s="1"/>
  <c r="Q68" i="12"/>
  <c r="D68" i="12"/>
  <c r="D76" i="12"/>
  <c r="E84" i="12"/>
  <c r="F84" i="12" s="1"/>
  <c r="D85" i="12"/>
  <c r="M87" i="12"/>
  <c r="L87" i="12"/>
  <c r="E94" i="12"/>
  <c r="F94" i="12" s="1"/>
  <c r="H107" i="12"/>
  <c r="J112" i="12"/>
  <c r="R112" i="12"/>
  <c r="S112" i="12" s="1"/>
  <c r="T112" i="12" s="1"/>
  <c r="Q112" i="12"/>
  <c r="E112" i="12"/>
  <c r="F112" i="12" s="1"/>
  <c r="M112" i="12"/>
  <c r="L112" i="12"/>
  <c r="D112" i="12"/>
  <c r="L70" i="12"/>
  <c r="R106" i="12"/>
  <c r="S106" i="12" s="1"/>
  <c r="T106" i="12" s="1"/>
  <c r="D90" i="12"/>
  <c r="Q90" i="12"/>
  <c r="Q101" i="12"/>
  <c r="E101" i="12"/>
  <c r="F101" i="12" s="1"/>
  <c r="M101" i="12"/>
  <c r="D106" i="12"/>
  <c r="H109" i="12"/>
  <c r="E90" i="12"/>
  <c r="F90" i="12" s="1"/>
  <c r="R90" i="12"/>
  <c r="S90" i="12" s="1"/>
  <c r="T90" i="12" s="1"/>
  <c r="R98" i="12"/>
  <c r="S98" i="12" s="1"/>
  <c r="T98" i="12" s="1"/>
  <c r="J98" i="12"/>
  <c r="E106" i="12"/>
  <c r="F106" i="12" s="1"/>
  <c r="R107" i="12"/>
  <c r="S107" i="12" s="1"/>
  <c r="T107" i="12" s="1"/>
  <c r="G115" i="12"/>
  <c r="L115" i="12" s="1"/>
  <c r="Q115" i="12"/>
  <c r="E115" i="12"/>
  <c r="F115" i="12" s="1"/>
  <c r="D115" i="12"/>
  <c r="M115" i="12"/>
  <c r="J115" i="12"/>
  <c r="M109" i="12"/>
  <c r="E110" i="12"/>
  <c r="F110" i="12" s="1"/>
  <c r="Q110" i="12"/>
  <c r="G114" i="12"/>
  <c r="R110" i="12"/>
  <c r="S110" i="12" s="1"/>
  <c r="T110" i="12" s="1"/>
  <c r="J114" i="12"/>
  <c r="R109" i="12"/>
  <c r="S109" i="12" s="1"/>
  <c r="T109" i="12" s="1"/>
  <c r="J110" i="12"/>
  <c r="M114" i="12"/>
  <c r="D114" i="12"/>
  <c r="E114" i="12"/>
  <c r="F114" i="12" s="1"/>
  <c r="AR85" i="10"/>
  <c r="AU85" i="10" s="1"/>
  <c r="AX85" i="10" s="1"/>
  <c r="AR90" i="10"/>
  <c r="AR93" i="10"/>
  <c r="AR89" i="10"/>
  <c r="AR91" i="10"/>
  <c r="AR84" i="10"/>
  <c r="AR92" i="10"/>
  <c r="AR86" i="10"/>
  <c r="AW85" i="10"/>
  <c r="AR87" i="10"/>
  <c r="AV85" i="10"/>
  <c r="AR96" i="10"/>
  <c r="AR106" i="10"/>
  <c r="AR97" i="10"/>
  <c r="AR107" i="10"/>
  <c r="AR98" i="10"/>
  <c r="AR108" i="10"/>
  <c r="AR99" i="10"/>
  <c r="AR109" i="10"/>
  <c r="AR100" i="10"/>
  <c r="AR110" i="10"/>
  <c r="AR101" i="10"/>
  <c r="AR111" i="10"/>
  <c r="AR102" i="10"/>
  <c r="AR112" i="10"/>
  <c r="AR103" i="10"/>
  <c r="AR113" i="10"/>
  <c r="AR104" i="10"/>
  <c r="AR114" i="10"/>
  <c r="AR95" i="10"/>
  <c r="AR105" i="10"/>
  <c r="AR115" i="10"/>
  <c r="AR21" i="10"/>
  <c r="AR22" i="10"/>
  <c r="AR23" i="10"/>
  <c r="AR24" i="10"/>
  <c r="AR15" i="10"/>
  <c r="AR16" i="10"/>
  <c r="AR17" i="10"/>
  <c r="AR18" i="10"/>
  <c r="AR19" i="10"/>
  <c r="AQ92" i="10"/>
  <c r="AQ113" i="10"/>
  <c r="BD49" i="10"/>
  <c r="BE49" i="10" s="1"/>
  <c r="BC112" i="10"/>
  <c r="BD112" i="10" s="1"/>
  <c r="BE112" i="10" s="1"/>
  <c r="AQ54" i="10"/>
  <c r="AQ73" i="10"/>
  <c r="BD54" i="10"/>
  <c r="BE54" i="10" s="1"/>
  <c r="BD84" i="10"/>
  <c r="BE84" i="10" s="1"/>
  <c r="AQ53" i="10"/>
  <c r="AQ63" i="10"/>
  <c r="AQ72" i="10"/>
  <c r="AQ81" i="10"/>
  <c r="AQ91" i="10"/>
  <c r="AQ112" i="10"/>
  <c r="BD88" i="10"/>
  <c r="BE88" i="10" s="1"/>
  <c r="AQ52" i="10"/>
  <c r="AQ71" i="10"/>
  <c r="AQ90" i="10"/>
  <c r="AQ111" i="10"/>
  <c r="BD93" i="10"/>
  <c r="BE93" i="10" s="1"/>
  <c r="AQ51" i="10"/>
  <c r="AQ70" i="10"/>
  <c r="AQ89" i="10"/>
  <c r="AQ110" i="10"/>
  <c r="AQ109" i="10"/>
  <c r="BD65" i="10"/>
  <c r="BE65" i="10" s="1"/>
  <c r="AQ49" i="10"/>
  <c r="AQ68" i="10"/>
  <c r="AQ87" i="10"/>
  <c r="AQ108" i="10"/>
  <c r="AQ48" i="10"/>
  <c r="AQ67" i="10"/>
  <c r="AQ86" i="10"/>
  <c r="AQ107" i="10"/>
  <c r="AQ106" i="10"/>
  <c r="AQ85" i="10"/>
  <c r="BC25" i="10"/>
  <c r="BD74" i="10"/>
  <c r="BE74" i="10" s="1"/>
  <c r="BD108" i="10"/>
  <c r="BE108" i="10" s="1"/>
  <c r="AQ46" i="10"/>
  <c r="AQ56" i="10"/>
  <c r="AQ74" i="10"/>
  <c r="AQ84" i="10"/>
  <c r="AQ94" i="10"/>
  <c r="AQ115" i="10"/>
  <c r="AQ105" i="10"/>
  <c r="BD45" i="10"/>
  <c r="BE45" i="10" s="1"/>
  <c r="BD79" i="10"/>
  <c r="BE79" i="10" s="1"/>
  <c r="AQ114" i="10"/>
  <c r="BB69" i="10"/>
  <c r="BB103" i="10"/>
  <c r="BB108" i="10"/>
  <c r="BB98" i="10"/>
  <c r="BB112" i="10"/>
  <c r="BB102" i="10"/>
  <c r="BB94" i="10"/>
  <c r="BB93" i="10"/>
  <c r="BB84" i="10"/>
  <c r="BB79" i="10"/>
  <c r="BB73" i="10"/>
  <c r="BB74" i="10"/>
  <c r="BB65" i="10"/>
  <c r="BB24" i="10"/>
  <c r="BB20" i="10"/>
  <c r="BB44" i="10"/>
  <c r="BB54" i="10"/>
  <c r="BB49" i="10"/>
  <c r="BB64" i="10"/>
  <c r="BB59" i="10"/>
  <c r="BB55" i="10"/>
  <c r="BB45" i="10"/>
  <c r="BB36" i="10"/>
  <c r="Y71" i="10"/>
  <c r="X71" i="10" s="1"/>
  <c r="Y70" i="10"/>
  <c r="X70" i="10" s="1"/>
  <c r="Y68" i="10"/>
  <c r="X68" i="10" s="1"/>
  <c r="Y74" i="10"/>
  <c r="Y72" i="10"/>
  <c r="Y69" i="10"/>
  <c r="X69" i="10" s="1"/>
  <c r="Y75" i="10"/>
  <c r="X75" i="10" s="1"/>
  <c r="Y73" i="10"/>
  <c r="X73" i="10" s="1"/>
  <c r="Y66" i="10"/>
  <c r="X66" i="10" s="1"/>
  <c r="Y67" i="10"/>
  <c r="Y55" i="10"/>
  <c r="Y46" i="10"/>
  <c r="X46" i="10" s="1"/>
  <c r="Y53" i="10"/>
  <c r="X53" i="10" s="1"/>
  <c r="Y51" i="10"/>
  <c r="X51" i="10" s="1"/>
  <c r="Y47" i="10"/>
  <c r="X47" i="10" s="1"/>
  <c r="Y52" i="10"/>
  <c r="X52" i="10" s="1"/>
  <c r="Y49" i="10"/>
  <c r="Y54" i="10"/>
  <c r="X54" i="10" s="1"/>
  <c r="Y48" i="10"/>
  <c r="Y50" i="10"/>
  <c r="X50" i="10" s="1"/>
  <c r="G18" i="10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Y23" i="10"/>
  <c r="X23" i="10" s="1"/>
  <c r="Y18" i="10"/>
  <c r="X18" i="10" s="1"/>
  <c r="Y17" i="10"/>
  <c r="X17" i="10" s="1"/>
  <c r="Y24" i="10"/>
  <c r="X24" i="10" s="1"/>
  <c r="Y25" i="10"/>
  <c r="X25" i="10" s="1"/>
  <c r="Y20" i="10"/>
  <c r="X20" i="10" s="1"/>
  <c r="Y16" i="10"/>
  <c r="X16" i="10" s="1"/>
  <c r="Y21" i="10"/>
  <c r="X21" i="10" s="1"/>
  <c r="Y22" i="10"/>
  <c r="Y15" i="10"/>
  <c r="Y19" i="10"/>
  <c r="X19" i="10" s="1"/>
  <c r="G45" i="10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E19" i="10"/>
  <c r="F19" i="10" s="1"/>
  <c r="Z19" i="10"/>
  <c r="D19" i="10"/>
  <c r="AI19" i="10"/>
  <c r="Y87" i="10"/>
  <c r="X87" i="10" s="1"/>
  <c r="Y94" i="10"/>
  <c r="X94" i="10" s="1"/>
  <c r="Y91" i="10"/>
  <c r="X91" i="10" s="1"/>
  <c r="Y90" i="10"/>
  <c r="X90" i="10" s="1"/>
  <c r="Y88" i="10"/>
  <c r="X88" i="10" s="1"/>
  <c r="Y95" i="10"/>
  <c r="X95" i="10" s="1"/>
  <c r="Y92" i="10"/>
  <c r="X92" i="10" s="1"/>
  <c r="Y89" i="10"/>
  <c r="Y93" i="10"/>
  <c r="X93" i="10" s="1"/>
  <c r="Y86" i="10"/>
  <c r="X86" i="10" s="1"/>
  <c r="E20" i="10"/>
  <c r="F20" i="10" s="1"/>
  <c r="AI20" i="10"/>
  <c r="D20" i="10"/>
  <c r="G22" i="10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AI17" i="10"/>
  <c r="E17" i="10"/>
  <c r="F17" i="10" s="1"/>
  <c r="D17" i="10"/>
  <c r="D18" i="10"/>
  <c r="AI18" i="10"/>
  <c r="AI27" i="10"/>
  <c r="E27" i="10"/>
  <c r="F27" i="10" s="1"/>
  <c r="E28" i="10"/>
  <c r="F28" i="10" s="1"/>
  <c r="D28" i="10"/>
  <c r="Y30" i="10"/>
  <c r="E44" i="10"/>
  <c r="F44" i="10" s="1"/>
  <c r="D44" i="10"/>
  <c r="AI44" i="10"/>
  <c r="Y39" i="10"/>
  <c r="X39" i="10" s="1"/>
  <c r="Y37" i="10"/>
  <c r="X37" i="10" s="1"/>
  <c r="Y32" i="10"/>
  <c r="X32" i="10" s="1"/>
  <c r="Y26" i="10"/>
  <c r="X26" i="10" s="1"/>
  <c r="Y31" i="10"/>
  <c r="X31" i="10" s="1"/>
  <c r="Y45" i="10"/>
  <c r="Y44" i="10"/>
  <c r="Y38" i="10"/>
  <c r="X38" i="10" s="1"/>
  <c r="Y35" i="10"/>
  <c r="X35" i="10" s="1"/>
  <c r="Y27" i="10"/>
  <c r="X27" i="10" s="1"/>
  <c r="Y34" i="10"/>
  <c r="X34" i="10" s="1"/>
  <c r="Y29" i="10"/>
  <c r="X29" i="10" s="1"/>
  <c r="Y43" i="10"/>
  <c r="X43" i="10" s="1"/>
  <c r="Y36" i="10"/>
  <c r="X36" i="10" s="1"/>
  <c r="Y28" i="10"/>
  <c r="X28" i="10" s="1"/>
  <c r="Y42" i="10"/>
  <c r="Y79" i="10"/>
  <c r="X79" i="10" s="1"/>
  <c r="Y83" i="10"/>
  <c r="X83" i="10" s="1"/>
  <c r="Y78" i="10"/>
  <c r="X78" i="10" s="1"/>
  <c r="Y84" i="10"/>
  <c r="X84" i="10" s="1"/>
  <c r="Y85" i="10"/>
  <c r="Y81" i="10"/>
  <c r="Y82" i="10"/>
  <c r="X82" i="10" s="1"/>
  <c r="Y80" i="10"/>
  <c r="X80" i="10" s="1"/>
  <c r="Y77" i="10"/>
  <c r="X77" i="10" s="1"/>
  <c r="Y76" i="10"/>
  <c r="X76" i="10" s="1"/>
  <c r="Y110" i="10"/>
  <c r="Y101" i="10"/>
  <c r="X101" i="10" s="1"/>
  <c r="Y109" i="10"/>
  <c r="X109" i="10" s="1"/>
  <c r="Y108" i="10"/>
  <c r="X108" i="10" s="1"/>
  <c r="Y115" i="10"/>
  <c r="Z115" i="10" s="1"/>
  <c r="Y113" i="10"/>
  <c r="X113" i="10" s="1"/>
  <c r="Y104" i="10"/>
  <c r="X104" i="10" s="1"/>
  <c r="Y103" i="10"/>
  <c r="X103" i="10" s="1"/>
  <c r="Y100" i="10"/>
  <c r="X100" i="10" s="1"/>
  <c r="Y105" i="10"/>
  <c r="X105" i="10" s="1"/>
  <c r="Y97" i="10"/>
  <c r="X97" i="10" s="1"/>
  <c r="Y106" i="10"/>
  <c r="X106" i="10" s="1"/>
  <c r="Y107" i="10"/>
  <c r="X107" i="10" s="1"/>
  <c r="Y114" i="10"/>
  <c r="X114" i="10" s="1"/>
  <c r="Y112" i="10"/>
  <c r="X112" i="10" s="1"/>
  <c r="Y111" i="10"/>
  <c r="Y102" i="10"/>
  <c r="X102" i="10" s="1"/>
  <c r="Y96" i="10"/>
  <c r="Y98" i="10"/>
  <c r="X98" i="10" s="1"/>
  <c r="Y99" i="10"/>
  <c r="X99" i="10" s="1"/>
  <c r="D21" i="10"/>
  <c r="E25" i="10"/>
  <c r="F25" i="10" s="1"/>
  <c r="D25" i="10"/>
  <c r="AI25" i="10"/>
  <c r="G16" i="10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E21" i="10"/>
  <c r="F21" i="10" s="1"/>
  <c r="AI21" i="10"/>
  <c r="AJ22" i="10"/>
  <c r="AL22" i="10" s="1"/>
  <c r="E24" i="10"/>
  <c r="F24" i="10" s="1"/>
  <c r="D24" i="10"/>
  <c r="AI24" i="10"/>
  <c r="AI26" i="10"/>
  <c r="E26" i="10"/>
  <c r="F26" i="10" s="1"/>
  <c r="D26" i="10"/>
  <c r="Z26" i="10"/>
  <c r="AK36" i="10"/>
  <c r="AJ36" i="10"/>
  <c r="AL36" i="10" s="1"/>
  <c r="E43" i="10"/>
  <c r="F43" i="10" s="1"/>
  <c r="D43" i="10"/>
  <c r="G57" i="10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G4" i="10"/>
  <c r="AK16" i="10"/>
  <c r="AJ16" i="10"/>
  <c r="AL16" i="10" s="1"/>
  <c r="AK22" i="10"/>
  <c r="AK33" i="10"/>
  <c r="AK40" i="10"/>
  <c r="AI35" i="10"/>
  <c r="E35" i="10"/>
  <c r="F35" i="10" s="1"/>
  <c r="D35" i="10"/>
  <c r="AI37" i="10"/>
  <c r="E37" i="10"/>
  <c r="F37" i="10" s="1"/>
  <c r="D37" i="10"/>
  <c r="E38" i="10"/>
  <c r="F38" i="10" s="1"/>
  <c r="Z38" i="10"/>
  <c r="D38" i="10"/>
  <c r="AI38" i="10"/>
  <c r="AI39" i="10"/>
  <c r="E39" i="10"/>
  <c r="F39" i="10" s="1"/>
  <c r="D39" i="10"/>
  <c r="AI41" i="10"/>
  <c r="E41" i="10"/>
  <c r="F41" i="10" s="1"/>
  <c r="D41" i="10"/>
  <c r="Z41" i="10"/>
  <c r="AI32" i="10"/>
  <c r="E32" i="10"/>
  <c r="F32" i="10" s="1"/>
  <c r="D32" i="10"/>
  <c r="D34" i="10"/>
  <c r="AI34" i="10"/>
  <c r="E34" i="10"/>
  <c r="F34" i="10" s="1"/>
  <c r="AK23" i="10"/>
  <c r="AK28" i="10"/>
  <c r="AJ28" i="10"/>
  <c r="AL28" i="10" s="1"/>
  <c r="AI30" i="10"/>
  <c r="E30" i="10"/>
  <c r="F30" i="10" s="1"/>
  <c r="D30" i="10"/>
  <c r="Z35" i="10"/>
  <c r="Z39" i="10"/>
  <c r="D23" i="10"/>
  <c r="D29" i="10"/>
  <c r="AI29" i="10"/>
  <c r="Y41" i="10"/>
  <c r="X41" i="10" s="1"/>
  <c r="Y63" i="10"/>
  <c r="X63" i="10" s="1"/>
  <c r="Y60" i="10"/>
  <c r="X60" i="10" s="1"/>
  <c r="Y65" i="10"/>
  <c r="Y58" i="10"/>
  <c r="X58" i="10" s="1"/>
  <c r="Y62" i="10"/>
  <c r="X62" i="10" s="1"/>
  <c r="Y57" i="10"/>
  <c r="Y59" i="10"/>
  <c r="X59" i="10" s="1"/>
  <c r="Y64" i="10"/>
  <c r="X64" i="10" s="1"/>
  <c r="Y61" i="10"/>
  <c r="X61" i="10" s="1"/>
  <c r="Y56" i="10"/>
  <c r="AK15" i="10"/>
  <c r="AJ15" i="10"/>
  <c r="E23" i="10"/>
  <c r="F23" i="10" s="1"/>
  <c r="E29" i="10"/>
  <c r="F29" i="10" s="1"/>
  <c r="Y40" i="10"/>
  <c r="AI43" i="10"/>
  <c r="E62" i="10"/>
  <c r="F62" i="10" s="1"/>
  <c r="AI62" i="10"/>
  <c r="D62" i="10"/>
  <c r="AK66" i="10"/>
  <c r="AJ66" i="10"/>
  <c r="AL66" i="10" s="1"/>
  <c r="AJ54" i="10"/>
  <c r="AL54" i="10" s="1"/>
  <c r="AK54" i="10"/>
  <c r="E61" i="10"/>
  <c r="F61" i="10" s="1"/>
  <c r="D61" i="10"/>
  <c r="AI61" i="10"/>
  <c r="G74" i="10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Z33" i="10"/>
  <c r="G49" i="10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D60" i="10"/>
  <c r="AI60" i="10"/>
  <c r="E60" i="10"/>
  <c r="F60" i="10" s="1"/>
  <c r="Z66" i="10"/>
  <c r="E66" i="10"/>
  <c r="F66" i="10" s="1"/>
  <c r="D33" i="10"/>
  <c r="Z36" i="10"/>
  <c r="AI46" i="10"/>
  <c r="E46" i="10"/>
  <c r="F46" i="10" s="1"/>
  <c r="Z46" i="10"/>
  <c r="E48" i="10"/>
  <c r="F48" i="10" s="1"/>
  <c r="AI53" i="10"/>
  <c r="E53" i="10"/>
  <c r="F53" i="10" s="1"/>
  <c r="E54" i="10"/>
  <c r="F54" i="10" s="1"/>
  <c r="D54" i="10"/>
  <c r="D66" i="10"/>
  <c r="G67" i="10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E33" i="10"/>
  <c r="F33" i="10" s="1"/>
  <c r="D46" i="10"/>
  <c r="D48" i="10"/>
  <c r="G56" i="10"/>
  <c r="H56" i="10" s="1"/>
  <c r="I56" i="10" s="1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AI58" i="10"/>
  <c r="E58" i="10"/>
  <c r="F58" i="10" s="1"/>
  <c r="Z61" i="10"/>
  <c r="D64" i="10"/>
  <c r="E64" i="10"/>
  <c r="F64" i="10" s="1"/>
  <c r="AI64" i="10"/>
  <c r="Z77" i="10"/>
  <c r="AI77" i="10"/>
  <c r="E77" i="10"/>
  <c r="F77" i="10" s="1"/>
  <c r="D77" i="10"/>
  <c r="Z31" i="10"/>
  <c r="AI31" i="10"/>
  <c r="E31" i="10"/>
  <c r="F31" i="10" s="1"/>
  <c r="D40" i="10"/>
  <c r="AI42" i="10"/>
  <c r="AI48" i="10"/>
  <c r="AI50" i="10"/>
  <c r="Z50" i="10"/>
  <c r="D50" i="10"/>
  <c r="E51" i="10"/>
  <c r="F51" i="10" s="1"/>
  <c r="Z51" i="10"/>
  <c r="D51" i="10"/>
  <c r="AI51" i="10"/>
  <c r="G55" i="10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D58" i="10"/>
  <c r="AI73" i="10"/>
  <c r="E73" i="10"/>
  <c r="F73" i="10" s="1"/>
  <c r="D73" i="10"/>
  <c r="Z73" i="10"/>
  <c r="Z82" i="10"/>
  <c r="D82" i="10"/>
  <c r="AI82" i="10"/>
  <c r="E82" i="10"/>
  <c r="F82" i="10" s="1"/>
  <c r="D31" i="10"/>
  <c r="E36" i="10"/>
  <c r="F36" i="10" s="1"/>
  <c r="E40" i="10"/>
  <c r="F40" i="10" s="1"/>
  <c r="D42" i="10"/>
  <c r="E50" i="10"/>
  <c r="F50" i="10" s="1"/>
  <c r="E52" i="10"/>
  <c r="F52" i="10" s="1"/>
  <c r="D52" i="10"/>
  <c r="AI52" i="10"/>
  <c r="E42" i="10"/>
  <c r="F42" i="10" s="1"/>
  <c r="AI45" i="10"/>
  <c r="Z53" i="10"/>
  <c r="E69" i="10"/>
  <c r="F69" i="10" s="1"/>
  <c r="Z69" i="10"/>
  <c r="D69" i="10"/>
  <c r="AI69" i="10"/>
  <c r="AJ80" i="10"/>
  <c r="AL80" i="10" s="1"/>
  <c r="D45" i="10"/>
  <c r="D47" i="10"/>
  <c r="E47" i="10"/>
  <c r="F47" i="10" s="1"/>
  <c r="Z47" i="10"/>
  <c r="AI47" i="10"/>
  <c r="Z64" i="10"/>
  <c r="AI49" i="10"/>
  <c r="Z78" i="10"/>
  <c r="AI78" i="10"/>
  <c r="E78" i="10"/>
  <c r="F78" i="10" s="1"/>
  <c r="D78" i="10"/>
  <c r="AI92" i="10"/>
  <c r="E92" i="10"/>
  <c r="F92" i="10" s="1"/>
  <c r="D92" i="10"/>
  <c r="E95" i="10"/>
  <c r="F95" i="10" s="1"/>
  <c r="D95" i="10"/>
  <c r="AI95" i="10"/>
  <c r="Z95" i="10"/>
  <c r="AI105" i="10"/>
  <c r="E105" i="10"/>
  <c r="F105" i="10" s="1"/>
  <c r="D105" i="10"/>
  <c r="AI76" i="10"/>
  <c r="E76" i="10"/>
  <c r="F76" i="10" s="1"/>
  <c r="D76" i="10"/>
  <c r="Z76" i="10"/>
  <c r="E84" i="10"/>
  <c r="F84" i="10" s="1"/>
  <c r="Z84" i="10"/>
  <c r="D84" i="10"/>
  <c r="AI84" i="10"/>
  <c r="AI87" i="10"/>
  <c r="E87" i="10"/>
  <c r="F87" i="10" s="1"/>
  <c r="D87" i="10"/>
  <c r="Z87" i="10"/>
  <c r="D56" i="10"/>
  <c r="AI71" i="10"/>
  <c r="E71" i="10"/>
  <c r="F71" i="10" s="1"/>
  <c r="D71" i="10"/>
  <c r="AI75" i="10"/>
  <c r="E75" i="10"/>
  <c r="F75" i="10" s="1"/>
  <c r="D75" i="10"/>
  <c r="Z75" i="10"/>
  <c r="AK81" i="10"/>
  <c r="AJ81" i="10"/>
  <c r="AL81" i="10" s="1"/>
  <c r="AJ57" i="10"/>
  <c r="AL57" i="10" s="1"/>
  <c r="G65" i="10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E68" i="10"/>
  <c r="F68" i="10" s="1"/>
  <c r="Z68" i="10"/>
  <c r="D68" i="10"/>
  <c r="AI68" i="10"/>
  <c r="Z70" i="10"/>
  <c r="AI70" i="10"/>
  <c r="E70" i="10"/>
  <c r="F70" i="10" s="1"/>
  <c r="D70" i="10"/>
  <c r="E80" i="10"/>
  <c r="F80" i="10" s="1"/>
  <c r="Z80" i="10"/>
  <c r="D80" i="10"/>
  <c r="AK57" i="10"/>
  <c r="AI59" i="10"/>
  <c r="AI65" i="10"/>
  <c r="D59" i="10"/>
  <c r="G86" i="10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D57" i="10"/>
  <c r="E59" i="10"/>
  <c r="F59" i="10" s="1"/>
  <c r="AI67" i="10"/>
  <c r="Z71" i="10"/>
  <c r="G83" i="10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E85" i="10"/>
  <c r="F85" i="10" s="1"/>
  <c r="AI85" i="10"/>
  <c r="D55" i="10"/>
  <c r="AI55" i="10"/>
  <c r="AI56" i="10"/>
  <c r="AI63" i="10"/>
  <c r="E63" i="10"/>
  <c r="F63" i="10" s="1"/>
  <c r="Z63" i="10"/>
  <c r="D67" i="10"/>
  <c r="AI79" i="10"/>
  <c r="Z79" i="10"/>
  <c r="E79" i="10"/>
  <c r="F79" i="10" s="1"/>
  <c r="D79" i="10"/>
  <c r="D85" i="10"/>
  <c r="E98" i="10"/>
  <c r="F98" i="10" s="1"/>
  <c r="Z98" i="10"/>
  <c r="D98" i="10"/>
  <c r="AI98" i="10"/>
  <c r="G99" i="10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E94" i="10"/>
  <c r="F94" i="10" s="1"/>
  <c r="Z94" i="10"/>
  <c r="AU94" i="10" s="1"/>
  <c r="AX94" i="10" s="1"/>
  <c r="D94" i="10"/>
  <c r="AI94" i="10"/>
  <c r="AJ72" i="10"/>
  <c r="AL72" i="10" s="1"/>
  <c r="AJ74" i="10"/>
  <c r="AL74" i="10" s="1"/>
  <c r="AI93" i="10"/>
  <c r="E93" i="10"/>
  <c r="F93" i="10" s="1"/>
  <c r="D93" i="10"/>
  <c r="AI103" i="10"/>
  <c r="E103" i="10"/>
  <c r="F103" i="10" s="1"/>
  <c r="D103" i="10"/>
  <c r="Z103" i="10"/>
  <c r="AI106" i="10"/>
  <c r="E106" i="10"/>
  <c r="F106" i="10" s="1"/>
  <c r="D106" i="10"/>
  <c r="AK72" i="10"/>
  <c r="AK74" i="10"/>
  <c r="D88" i="10"/>
  <c r="E88" i="10"/>
  <c r="F88" i="10" s="1"/>
  <c r="Z88" i="10"/>
  <c r="AV88" i="10" s="1"/>
  <c r="AI88" i="10"/>
  <c r="AK90" i="10"/>
  <c r="AJ90" i="10"/>
  <c r="AL90" i="10" s="1"/>
  <c r="AI96" i="10"/>
  <c r="D96" i="10"/>
  <c r="D81" i="10"/>
  <c r="Z91" i="10"/>
  <c r="AI91" i="10"/>
  <c r="D91" i="10"/>
  <c r="E96" i="10"/>
  <c r="F96" i="10" s="1"/>
  <c r="D74" i="10"/>
  <c r="E81" i="10"/>
  <c r="F81" i="10" s="1"/>
  <c r="Z86" i="10"/>
  <c r="AI86" i="10"/>
  <c r="AI89" i="10"/>
  <c r="E89" i="10"/>
  <c r="F89" i="10" s="1"/>
  <c r="D89" i="10"/>
  <c r="E91" i="10"/>
  <c r="F91" i="10" s="1"/>
  <c r="E72" i="10"/>
  <c r="F72" i="10" s="1"/>
  <c r="Z83" i="10"/>
  <c r="D83" i="10"/>
  <c r="AI83" i="10"/>
  <c r="D86" i="10"/>
  <c r="Z90" i="10"/>
  <c r="AV90" i="10" s="1"/>
  <c r="D102" i="10"/>
  <c r="E102" i="10"/>
  <c r="F102" i="10" s="1"/>
  <c r="AI102" i="10"/>
  <c r="AI107" i="10"/>
  <c r="D107" i="10"/>
  <c r="D113" i="10"/>
  <c r="E113" i="10"/>
  <c r="F113" i="10" s="1"/>
  <c r="AI113" i="10"/>
  <c r="AI104" i="10"/>
  <c r="E104" i="10"/>
  <c r="F104" i="10" s="1"/>
  <c r="D104" i="10"/>
  <c r="E107" i="10"/>
  <c r="F107" i="10" s="1"/>
  <c r="Z99" i="10"/>
  <c r="Z100" i="10"/>
  <c r="AI100" i="10"/>
  <c r="D97" i="10"/>
  <c r="AI97" i="10"/>
  <c r="D100" i="10"/>
  <c r="G112" i="10"/>
  <c r="H112" i="10" s="1"/>
  <c r="I112" i="10" s="1"/>
  <c r="J112" i="10" s="1"/>
  <c r="K112" i="10" s="1"/>
  <c r="L112" i="10" s="1"/>
  <c r="M112" i="10" s="1"/>
  <c r="N112" i="10" s="1"/>
  <c r="O112" i="10" s="1"/>
  <c r="P112" i="10" s="1"/>
  <c r="Q112" i="10" s="1"/>
  <c r="R112" i="10" s="1"/>
  <c r="S112" i="10" s="1"/>
  <c r="T112" i="10" s="1"/>
  <c r="E97" i="10"/>
  <c r="F97" i="10" s="1"/>
  <c r="E100" i="10"/>
  <c r="F100" i="10" s="1"/>
  <c r="D115" i="10"/>
  <c r="E115" i="10"/>
  <c r="F115" i="10" s="1"/>
  <c r="AI115" i="10"/>
  <c r="AI109" i="10"/>
  <c r="E109" i="10"/>
  <c r="F109" i="10" s="1"/>
  <c r="D109" i="10"/>
  <c r="D90" i="10"/>
  <c r="AI108" i="10"/>
  <c r="E108" i="10"/>
  <c r="F108" i="10" s="1"/>
  <c r="E90" i="10"/>
  <c r="F90" i="10" s="1"/>
  <c r="AI99" i="10"/>
  <c r="AI101" i="10"/>
  <c r="E101" i="10"/>
  <c r="F101" i="10" s="1"/>
  <c r="D101" i="10"/>
  <c r="D108" i="10"/>
  <c r="D114" i="10"/>
  <c r="AI114" i="10"/>
  <c r="AJ112" i="10"/>
  <c r="AL112" i="10" s="1"/>
  <c r="AK112" i="10"/>
  <c r="E114" i="10"/>
  <c r="F114" i="10" s="1"/>
  <c r="AK111" i="10"/>
  <c r="AI110" i="10"/>
  <c r="E110" i="10"/>
  <c r="F110" i="10" s="1"/>
  <c r="D110" i="10"/>
  <c r="E111" i="10"/>
  <c r="F111" i="10" s="1"/>
  <c r="D112" i="10"/>
  <c r="R111" i="7"/>
  <c r="S111" i="7" s="1"/>
  <c r="T111" i="7" s="1"/>
  <c r="R92" i="7"/>
  <c r="S92" i="7" s="1"/>
  <c r="T92" i="7" s="1"/>
  <c r="R91" i="7"/>
  <c r="S91" i="7" s="1"/>
  <c r="T91" i="7" s="1"/>
  <c r="R87" i="7"/>
  <c r="S87" i="7" s="1"/>
  <c r="T87" i="7" s="1"/>
  <c r="R65" i="7"/>
  <c r="S65" i="7" s="1"/>
  <c r="T65" i="7" s="1"/>
  <c r="R63" i="7"/>
  <c r="S63" i="7" s="1"/>
  <c r="T63" i="7" s="1"/>
  <c r="R42" i="7"/>
  <c r="S42" i="7" s="1"/>
  <c r="T42" i="7" s="1"/>
  <c r="R114" i="7"/>
  <c r="S114" i="7" s="1"/>
  <c r="T114" i="7" s="1"/>
  <c r="R41" i="7"/>
  <c r="S41" i="7" s="1"/>
  <c r="T41" i="7" s="1"/>
  <c r="R113" i="7"/>
  <c r="S113" i="7" s="1"/>
  <c r="T113" i="7" s="1"/>
  <c r="R37" i="7"/>
  <c r="S37" i="7" s="1"/>
  <c r="T37" i="7" s="1"/>
  <c r="R112" i="7"/>
  <c r="S112" i="7" s="1"/>
  <c r="T112" i="7" s="1"/>
  <c r="R90" i="7"/>
  <c r="S90" i="7" s="1"/>
  <c r="T90" i="7" s="1"/>
  <c r="R64" i="7"/>
  <c r="S64" i="7" s="1"/>
  <c r="T64" i="7" s="1"/>
  <c r="R40" i="7"/>
  <c r="S40" i="7" s="1"/>
  <c r="T40" i="7" s="1"/>
  <c r="R107" i="7"/>
  <c r="S107" i="7" s="1"/>
  <c r="T107" i="7" s="1"/>
  <c r="R86" i="7"/>
  <c r="S86" i="7" s="1"/>
  <c r="T86" i="7" s="1"/>
  <c r="R62" i="7"/>
  <c r="S62" i="7" s="1"/>
  <c r="T62" i="7" s="1"/>
  <c r="R36" i="7"/>
  <c r="S36" i="7" s="1"/>
  <c r="T36" i="7" s="1"/>
  <c r="R104" i="7"/>
  <c r="S104" i="7" s="1"/>
  <c r="T104" i="7" s="1"/>
  <c r="R80" i="7"/>
  <c r="S80" i="7" s="1"/>
  <c r="T80" i="7" s="1"/>
  <c r="R54" i="7"/>
  <c r="S54" i="7" s="1"/>
  <c r="T54" i="7" s="1"/>
  <c r="R30" i="7"/>
  <c r="S30" i="7" s="1"/>
  <c r="T30" i="7" s="1"/>
  <c r="R103" i="7"/>
  <c r="S103" i="7" s="1"/>
  <c r="T103" i="7" s="1"/>
  <c r="R77" i="7"/>
  <c r="S77" i="7" s="1"/>
  <c r="T77" i="7" s="1"/>
  <c r="R53" i="7"/>
  <c r="S53" i="7" s="1"/>
  <c r="T53" i="7" s="1"/>
  <c r="R27" i="7"/>
  <c r="S27" i="7" s="1"/>
  <c r="T27" i="7" s="1"/>
  <c r="R102" i="7"/>
  <c r="S102" i="7" s="1"/>
  <c r="T102" i="7" s="1"/>
  <c r="R76" i="7"/>
  <c r="S76" i="7" s="1"/>
  <c r="T76" i="7" s="1"/>
  <c r="R52" i="7"/>
  <c r="S52" i="7" s="1"/>
  <c r="T52" i="7" s="1"/>
  <c r="R26" i="7"/>
  <c r="S26" i="7" s="1"/>
  <c r="T26" i="7" s="1"/>
  <c r="R16" i="7"/>
  <c r="S16" i="7" s="1"/>
  <c r="T16" i="7" s="1"/>
  <c r="R101" i="7"/>
  <c r="S101" i="7" s="1"/>
  <c r="T101" i="7" s="1"/>
  <c r="R75" i="7"/>
  <c r="S75" i="7" s="1"/>
  <c r="T75" i="7" s="1"/>
  <c r="R51" i="7"/>
  <c r="S51" i="7" s="1"/>
  <c r="T51" i="7" s="1"/>
  <c r="R25" i="7"/>
  <c r="S25" i="7" s="1"/>
  <c r="T25" i="7" s="1"/>
  <c r="R115" i="7"/>
  <c r="S115" i="7" s="1"/>
  <c r="T115" i="7" s="1"/>
  <c r="R100" i="7"/>
  <c r="S100" i="7" s="1"/>
  <c r="T100" i="7" s="1"/>
  <c r="R74" i="7"/>
  <c r="S74" i="7" s="1"/>
  <c r="T74" i="7" s="1"/>
  <c r="R50" i="7"/>
  <c r="S50" i="7" s="1"/>
  <c r="T50" i="7" s="1"/>
  <c r="R24" i="7"/>
  <c r="S24" i="7" s="1"/>
  <c r="T24" i="7" s="1"/>
  <c r="R97" i="7"/>
  <c r="S97" i="7" s="1"/>
  <c r="T97" i="7" s="1"/>
  <c r="R85" i="7"/>
  <c r="S85" i="7" s="1"/>
  <c r="T85" i="7" s="1"/>
  <c r="R73" i="7"/>
  <c r="S73" i="7" s="1"/>
  <c r="T73" i="7" s="1"/>
  <c r="R61" i="7"/>
  <c r="S61" i="7" s="1"/>
  <c r="T61" i="7" s="1"/>
  <c r="R47" i="7"/>
  <c r="S47" i="7" s="1"/>
  <c r="T47" i="7" s="1"/>
  <c r="R35" i="7"/>
  <c r="S35" i="7" s="1"/>
  <c r="T35" i="7" s="1"/>
  <c r="R23" i="7"/>
  <c r="S23" i="7" s="1"/>
  <c r="T23" i="7" s="1"/>
  <c r="R110" i="7"/>
  <c r="S110" i="7" s="1"/>
  <c r="T110" i="7" s="1"/>
  <c r="R96" i="7"/>
  <c r="S96" i="7" s="1"/>
  <c r="T96" i="7" s="1"/>
  <c r="R84" i="7"/>
  <c r="S84" i="7" s="1"/>
  <c r="T84" i="7" s="1"/>
  <c r="R72" i="7"/>
  <c r="S72" i="7" s="1"/>
  <c r="T72" i="7" s="1"/>
  <c r="R60" i="7"/>
  <c r="S60" i="7" s="1"/>
  <c r="T60" i="7" s="1"/>
  <c r="R46" i="7"/>
  <c r="S46" i="7" s="1"/>
  <c r="T46" i="7" s="1"/>
  <c r="R34" i="7"/>
  <c r="S34" i="7" s="1"/>
  <c r="T34" i="7" s="1"/>
  <c r="R22" i="7"/>
  <c r="S22" i="7" s="1"/>
  <c r="T22" i="7" s="1"/>
  <c r="R95" i="7"/>
  <c r="S95" i="7" s="1"/>
  <c r="T95" i="7" s="1"/>
  <c r="R83" i="7"/>
  <c r="S83" i="7" s="1"/>
  <c r="T83" i="7" s="1"/>
  <c r="R71" i="7"/>
  <c r="S71" i="7" s="1"/>
  <c r="T71" i="7" s="1"/>
  <c r="R57" i="7"/>
  <c r="S57" i="7" s="1"/>
  <c r="T57" i="7" s="1"/>
  <c r="R45" i="7"/>
  <c r="S45" i="7" s="1"/>
  <c r="T45" i="7" s="1"/>
  <c r="R33" i="7"/>
  <c r="S33" i="7" s="1"/>
  <c r="T33" i="7" s="1"/>
  <c r="R21" i="7"/>
  <c r="S21" i="7" s="1"/>
  <c r="T21" i="7" s="1"/>
  <c r="R106" i="7"/>
  <c r="S106" i="7" s="1"/>
  <c r="T106" i="7" s="1"/>
  <c r="R94" i="7"/>
  <c r="S94" i="7" s="1"/>
  <c r="T94" i="7" s="1"/>
  <c r="R82" i="7"/>
  <c r="S82" i="7" s="1"/>
  <c r="T82" i="7" s="1"/>
  <c r="R70" i="7"/>
  <c r="S70" i="7" s="1"/>
  <c r="T70" i="7" s="1"/>
  <c r="R56" i="7"/>
  <c r="S56" i="7" s="1"/>
  <c r="T56" i="7" s="1"/>
  <c r="R44" i="7"/>
  <c r="S44" i="7" s="1"/>
  <c r="T44" i="7" s="1"/>
  <c r="R32" i="7"/>
  <c r="S32" i="7" s="1"/>
  <c r="T32" i="7" s="1"/>
  <c r="R20" i="7"/>
  <c r="S20" i="7" s="1"/>
  <c r="T20" i="7" s="1"/>
  <c r="R105" i="7"/>
  <c r="S105" i="7" s="1"/>
  <c r="T105" i="7" s="1"/>
  <c r="R93" i="7"/>
  <c r="S93" i="7" s="1"/>
  <c r="T93" i="7" s="1"/>
  <c r="R81" i="7"/>
  <c r="S81" i="7" s="1"/>
  <c r="T81" i="7" s="1"/>
  <c r="R67" i="7"/>
  <c r="S67" i="7" s="1"/>
  <c r="T67" i="7" s="1"/>
  <c r="R55" i="7"/>
  <c r="S55" i="7" s="1"/>
  <c r="T55" i="7" s="1"/>
  <c r="R43" i="7"/>
  <c r="S43" i="7" s="1"/>
  <c r="T43" i="7" s="1"/>
  <c r="R31" i="7"/>
  <c r="S31" i="7" s="1"/>
  <c r="T31" i="7" s="1"/>
  <c r="R17" i="7"/>
  <c r="S17" i="7" s="1"/>
  <c r="T17" i="7" s="1"/>
  <c r="R109" i="7"/>
  <c r="S109" i="7" s="1"/>
  <c r="T109" i="7" s="1"/>
  <c r="R99" i="7"/>
  <c r="S99" i="7" s="1"/>
  <c r="T99" i="7" s="1"/>
  <c r="R89" i="7"/>
  <c r="S89" i="7" s="1"/>
  <c r="T89" i="7" s="1"/>
  <c r="R79" i="7"/>
  <c r="S79" i="7" s="1"/>
  <c r="T79" i="7" s="1"/>
  <c r="R69" i="7"/>
  <c r="S69" i="7" s="1"/>
  <c r="T69" i="7" s="1"/>
  <c r="R59" i="7"/>
  <c r="S59" i="7" s="1"/>
  <c r="T59" i="7" s="1"/>
  <c r="R49" i="7"/>
  <c r="S49" i="7" s="1"/>
  <c r="T49" i="7" s="1"/>
  <c r="R39" i="7"/>
  <c r="S39" i="7" s="1"/>
  <c r="T39" i="7" s="1"/>
  <c r="R29" i="7"/>
  <c r="S29" i="7" s="1"/>
  <c r="T29" i="7" s="1"/>
  <c r="R19" i="7"/>
  <c r="S19" i="7" s="1"/>
  <c r="T19" i="7" s="1"/>
  <c r="R108" i="7"/>
  <c r="S108" i="7" s="1"/>
  <c r="T108" i="7" s="1"/>
  <c r="R98" i="7"/>
  <c r="S98" i="7" s="1"/>
  <c r="T98" i="7" s="1"/>
  <c r="R88" i="7"/>
  <c r="S88" i="7" s="1"/>
  <c r="T88" i="7" s="1"/>
  <c r="R78" i="7"/>
  <c r="S78" i="7" s="1"/>
  <c r="T78" i="7" s="1"/>
  <c r="R68" i="7"/>
  <c r="S68" i="7" s="1"/>
  <c r="T68" i="7" s="1"/>
  <c r="R58" i="7"/>
  <c r="S58" i="7" s="1"/>
  <c r="T58" i="7" s="1"/>
  <c r="R48" i="7"/>
  <c r="S48" i="7" s="1"/>
  <c r="T48" i="7" s="1"/>
  <c r="R38" i="7"/>
  <c r="S38" i="7" s="1"/>
  <c r="T38" i="7" s="1"/>
  <c r="R28" i="7"/>
  <c r="S28" i="7" s="1"/>
  <c r="T28" i="7" s="1"/>
  <c r="M37" i="7"/>
  <c r="Q37" i="7"/>
  <c r="G37" i="7"/>
  <c r="E37" i="7"/>
  <c r="F37" i="7" s="1"/>
  <c r="D37" i="7"/>
  <c r="J37" i="7"/>
  <c r="Q82" i="7"/>
  <c r="M82" i="7"/>
  <c r="J82" i="7"/>
  <c r="G82" i="7"/>
  <c r="E82" i="7"/>
  <c r="F82" i="7" s="1"/>
  <c r="J100" i="7"/>
  <c r="G100" i="7"/>
  <c r="Q100" i="7"/>
  <c r="M100" i="7"/>
  <c r="Q21" i="7"/>
  <c r="G21" i="7"/>
  <c r="J21" i="7"/>
  <c r="M21" i="7"/>
  <c r="Q47" i="7"/>
  <c r="J47" i="7"/>
  <c r="M47" i="7"/>
  <c r="G47" i="7"/>
  <c r="E47" i="7"/>
  <c r="F47" i="7" s="1"/>
  <c r="G84" i="7"/>
  <c r="E84" i="7"/>
  <c r="F84" i="7" s="1"/>
  <c r="Q84" i="7"/>
  <c r="J84" i="7"/>
  <c r="M84" i="7"/>
  <c r="H73" i="7"/>
  <c r="Q22" i="7"/>
  <c r="G22" i="7"/>
  <c r="E22" i="7"/>
  <c r="F22" i="7" s="1"/>
  <c r="D22" i="7"/>
  <c r="J22" i="7"/>
  <c r="M22" i="7"/>
  <c r="M48" i="7"/>
  <c r="Q48" i="7"/>
  <c r="J48" i="7"/>
  <c r="E48" i="7"/>
  <c r="F48" i="7" s="1"/>
  <c r="G48" i="7"/>
  <c r="H66" i="7"/>
  <c r="G75" i="7"/>
  <c r="M75" i="7"/>
  <c r="Q75" i="7"/>
  <c r="J75" i="7"/>
  <c r="D75" i="7"/>
  <c r="E85" i="7"/>
  <c r="F85" i="7" s="1"/>
  <c r="D85" i="7"/>
  <c r="M85" i="7"/>
  <c r="G85" i="7"/>
  <c r="Q85" i="7"/>
  <c r="J85" i="7"/>
  <c r="J103" i="7"/>
  <c r="G103" i="7"/>
  <c r="Q103" i="7"/>
  <c r="M103" i="7"/>
  <c r="D103" i="7"/>
  <c r="H76" i="7"/>
  <c r="M113" i="7"/>
  <c r="Q113" i="7"/>
  <c r="J113" i="7"/>
  <c r="G113" i="7"/>
  <c r="E113" i="7"/>
  <c r="F113" i="7" s="1"/>
  <c r="D113" i="7"/>
  <c r="Q38" i="7"/>
  <c r="J38" i="7"/>
  <c r="G38" i="7"/>
  <c r="M38" i="7"/>
  <c r="Q33" i="7"/>
  <c r="G33" i="7"/>
  <c r="J33" i="7"/>
  <c r="M33" i="7"/>
  <c r="H105" i="7"/>
  <c r="Q101" i="7"/>
  <c r="J101" i="7"/>
  <c r="M101" i="7"/>
  <c r="G101" i="7"/>
  <c r="E15" i="7"/>
  <c r="F15" i="7" s="1"/>
  <c r="G15" i="7"/>
  <c r="H15" i="7" s="1"/>
  <c r="D24" i="7"/>
  <c r="J24" i="7"/>
  <c r="Q24" i="7"/>
  <c r="G24" i="7"/>
  <c r="M24" i="7"/>
  <c r="E34" i="7"/>
  <c r="F34" i="7" s="1"/>
  <c r="M34" i="7"/>
  <c r="Q34" i="7"/>
  <c r="G34" i="7"/>
  <c r="J34" i="7"/>
  <c r="H42" i="7"/>
  <c r="M69" i="7"/>
  <c r="G69" i="7"/>
  <c r="Q69" i="7"/>
  <c r="J69" i="7"/>
  <c r="H78" i="7"/>
  <c r="Q87" i="7"/>
  <c r="J87" i="7"/>
  <c r="G87" i="7"/>
  <c r="M87" i="7"/>
  <c r="M43" i="7"/>
  <c r="Q43" i="7"/>
  <c r="J43" i="7"/>
  <c r="G43" i="7"/>
  <c r="Q70" i="7"/>
  <c r="J70" i="7"/>
  <c r="G70" i="7"/>
  <c r="M70" i="7"/>
  <c r="M97" i="7"/>
  <c r="Q97" i="7"/>
  <c r="J97" i="7"/>
  <c r="G97" i="7"/>
  <c r="Q107" i="7"/>
  <c r="J107" i="7"/>
  <c r="M107" i="7"/>
  <c r="E107" i="7"/>
  <c r="F107" i="7" s="1"/>
  <c r="G107" i="7"/>
  <c r="D107" i="7"/>
  <c r="H26" i="7"/>
  <c r="Q52" i="7"/>
  <c r="G52" i="7"/>
  <c r="J52" i="7"/>
  <c r="D52" i="7"/>
  <c r="M52" i="7"/>
  <c r="Q89" i="7"/>
  <c r="J89" i="7"/>
  <c r="M89" i="7"/>
  <c r="G89" i="7"/>
  <c r="Q62" i="7"/>
  <c r="M62" i="7"/>
  <c r="J62" i="7"/>
  <c r="G62" i="7"/>
  <c r="Q81" i="7"/>
  <c r="M81" i="7"/>
  <c r="G81" i="7"/>
  <c r="J81" i="7"/>
  <c r="Q90" i="7"/>
  <c r="J90" i="7"/>
  <c r="M90" i="7"/>
  <c r="G90" i="7"/>
  <c r="Q19" i="7"/>
  <c r="Q31" i="7"/>
  <c r="J40" i="7"/>
  <c r="M46" i="7"/>
  <c r="Q46" i="7"/>
  <c r="E51" i="7"/>
  <c r="F51" i="7" s="1"/>
  <c r="J51" i="7"/>
  <c r="Q51" i="7"/>
  <c r="J71" i="7"/>
  <c r="Q71" i="7"/>
  <c r="M86" i="7"/>
  <c r="Q86" i="7"/>
  <c r="E91" i="7"/>
  <c r="F91" i="7" s="1"/>
  <c r="J91" i="7"/>
  <c r="Q91" i="7"/>
  <c r="H111" i="7"/>
  <c r="G59" i="7"/>
  <c r="G20" i="7"/>
  <c r="M65" i="7"/>
  <c r="M40" i="7"/>
  <c r="J31" i="7"/>
  <c r="M25" i="7"/>
  <c r="J20" i="7"/>
  <c r="E71" i="7"/>
  <c r="F71" i="7" s="1"/>
  <c r="G51" i="7"/>
  <c r="H27" i="7"/>
  <c r="G19" i="7"/>
  <c r="J59" i="7"/>
  <c r="M19" i="7"/>
  <c r="Q110" i="7"/>
  <c r="D41" i="7"/>
  <c r="E59" i="7"/>
  <c r="F59" i="7" s="1"/>
  <c r="Q67" i="7"/>
  <c r="J67" i="7"/>
  <c r="Q72" i="7"/>
  <c r="M77" i="7"/>
  <c r="Q77" i="7"/>
  <c r="D92" i="7"/>
  <c r="J111" i="7"/>
  <c r="Q111" i="7"/>
  <c r="G110" i="7"/>
  <c r="J115" i="7"/>
  <c r="M109" i="7"/>
  <c r="J94" i="7"/>
  <c r="J78" i="7"/>
  <c r="M74" i="7"/>
  <c r="M71" i="7"/>
  <c r="M61" i="7"/>
  <c r="M55" i="7"/>
  <c r="J46" i="7"/>
  <c r="M36" i="7"/>
  <c r="M30" i="7"/>
  <c r="J28" i="7"/>
  <c r="J19" i="7"/>
  <c r="G25" i="7"/>
  <c r="E41" i="7"/>
  <c r="F41" i="7" s="1"/>
  <c r="J60" i="7"/>
  <c r="E67" i="7"/>
  <c r="F67" i="7" s="1"/>
  <c r="M93" i="7"/>
  <c r="J93" i="7"/>
  <c r="M106" i="7"/>
  <c r="Q106" i="7"/>
  <c r="Q112" i="7"/>
  <c r="H102" i="7"/>
  <c r="G88" i="7"/>
  <c r="G65" i="7"/>
  <c r="J106" i="7"/>
  <c r="M96" i="7"/>
  <c r="M83" i="7"/>
  <c r="J68" i="7"/>
  <c r="J65" i="7"/>
  <c r="M58" i="7"/>
  <c r="J49" i="7"/>
  <c r="N49" i="7" s="1"/>
  <c r="O49" i="7" s="1"/>
  <c r="M45" i="7"/>
  <c r="M27" i="7"/>
  <c r="M18" i="7"/>
  <c r="Q109" i="7"/>
  <c r="Q93" i="7"/>
  <c r="Q59" i="7"/>
  <c r="Q50" i="7"/>
  <c r="Q25" i="7"/>
  <c r="Q26" i="7"/>
  <c r="Q42" i="7"/>
  <c r="M42" i="7"/>
  <c r="J42" i="7"/>
  <c r="M53" i="7"/>
  <c r="J53" i="7"/>
  <c r="G68" i="7"/>
  <c r="M68" i="7"/>
  <c r="E73" i="7"/>
  <c r="F73" i="7" s="1"/>
  <c r="M73" i="7"/>
  <c r="J73" i="7"/>
  <c r="E88" i="7"/>
  <c r="F88" i="7" s="1"/>
  <c r="E112" i="7"/>
  <c r="F112" i="7" s="1"/>
  <c r="H108" i="7"/>
  <c r="G94" i="7"/>
  <c r="G80" i="7"/>
  <c r="G72" i="7"/>
  <c r="G41" i="7"/>
  <c r="M114" i="7"/>
  <c r="J112" i="7"/>
  <c r="M105" i="7"/>
  <c r="J77" i="7"/>
  <c r="M67" i="7"/>
  <c r="M64" i="7"/>
  <c r="J39" i="7"/>
  <c r="Q27" i="7"/>
  <c r="D61" i="7"/>
  <c r="G61" i="7"/>
  <c r="Q61" i="7"/>
  <c r="D68" i="7"/>
  <c r="J80" i="7"/>
  <c r="E94" i="7"/>
  <c r="F94" i="7" s="1"/>
  <c r="G115" i="7"/>
  <c r="G79" i="7"/>
  <c r="G40" i="7"/>
  <c r="M111" i="7"/>
  <c r="J99" i="7"/>
  <c r="M92" i="7"/>
  <c r="J74" i="7"/>
  <c r="J64" i="7"/>
  <c r="J61" i="7"/>
  <c r="J58" i="7"/>
  <c r="M54" i="7"/>
  <c r="M51" i="7"/>
  <c r="M41" i="7"/>
  <c r="J30" i="7"/>
  <c r="Q115" i="7"/>
  <c r="Q108" i="7"/>
  <c r="Q99" i="7"/>
  <c r="Q83" i="7"/>
  <c r="Q74" i="7"/>
  <c r="Q40" i="7"/>
  <c r="G32" i="7"/>
  <c r="Q32" i="7"/>
  <c r="J76" i="7"/>
  <c r="Q76" i="7"/>
  <c r="D74" i="7"/>
  <c r="Q102" i="7"/>
  <c r="M102" i="7"/>
  <c r="J102" i="7"/>
  <c r="G114" i="7"/>
  <c r="G93" i="7"/>
  <c r="G86" i="7"/>
  <c r="G71" i="7"/>
  <c r="G63" i="7"/>
  <c r="G55" i="7"/>
  <c r="G31" i="7"/>
  <c r="G23" i="7"/>
  <c r="M95" i="7"/>
  <c r="J86" i="7"/>
  <c r="M76" i="7"/>
  <c r="M63" i="7"/>
  <c r="J45" i="7"/>
  <c r="J35" i="7"/>
  <c r="M26" i="7"/>
  <c r="D59" i="7"/>
  <c r="D35" i="7"/>
  <c r="J56" i="7"/>
  <c r="Q56" i="7"/>
  <c r="J96" i="7"/>
  <c r="Q96" i="7"/>
  <c r="E102" i="7"/>
  <c r="F102" i="7" s="1"/>
  <c r="G99" i="7"/>
  <c r="G92" i="7"/>
  <c r="G54" i="7"/>
  <c r="G46" i="7"/>
  <c r="G30" i="7"/>
  <c r="J114" i="7"/>
  <c r="J108" i="7"/>
  <c r="J105" i="7"/>
  <c r="M98" i="7"/>
  <c r="J95" i="7"/>
  <c r="M60" i="7"/>
  <c r="M50" i="7"/>
  <c r="M44" i="7"/>
  <c r="J29" i="7"/>
  <c r="M23" i="7"/>
  <c r="M20" i="7"/>
  <c r="Q105" i="7"/>
  <c r="Q98" i="7"/>
  <c r="Q80" i="7"/>
  <c r="Q73" i="7"/>
  <c r="Q55" i="7"/>
  <c r="Q30" i="7"/>
  <c r="Q23" i="7"/>
  <c r="J17" i="7"/>
  <c r="Q17" i="7"/>
  <c r="J36" i="7"/>
  <c r="Q36" i="7"/>
  <c r="G39" i="7"/>
  <c r="M39" i="7"/>
  <c r="M57" i="7"/>
  <c r="Q57" i="7"/>
  <c r="G106" i="7"/>
  <c r="G77" i="7"/>
  <c r="G53" i="7"/>
  <c r="G45" i="7"/>
  <c r="G29" i="7"/>
  <c r="M110" i="7"/>
  <c r="M104" i="7"/>
  <c r="J79" i="7"/>
  <c r="M72" i="7"/>
  <c r="J54" i="7"/>
  <c r="J44" i="7"/>
  <c r="J32" i="7"/>
  <c r="Q41" i="7"/>
  <c r="M66" i="7"/>
  <c r="Q66" i="7"/>
  <c r="Q92" i="7"/>
  <c r="J110" i="7"/>
  <c r="G18" i="7"/>
  <c r="Q18" i="7"/>
  <c r="D23" i="7"/>
  <c r="D30" i="7"/>
  <c r="D36" i="7"/>
  <c r="G112" i="7"/>
  <c r="G98" i="7"/>
  <c r="G91" i="7"/>
  <c r="G60" i="7"/>
  <c r="G44" i="7"/>
  <c r="M16" i="7"/>
  <c r="J104" i="7"/>
  <c r="M94" i="7"/>
  <c r="M91" i="7"/>
  <c r="J66" i="7"/>
  <c r="J63" i="7"/>
  <c r="M56" i="7"/>
  <c r="M31" i="7"/>
  <c r="J26" i="7"/>
  <c r="Q104" i="7"/>
  <c r="Q95" i="7"/>
  <c r="Q88" i="7"/>
  <c r="Q79" i="7"/>
  <c r="Q29" i="7"/>
  <c r="H115" i="7"/>
  <c r="H95" i="7"/>
  <c r="H75" i="7"/>
  <c r="H55" i="7"/>
  <c r="H35" i="7"/>
  <c r="H109" i="7"/>
  <c r="H104" i="7"/>
  <c r="H89" i="7"/>
  <c r="H84" i="7"/>
  <c r="H64" i="7"/>
  <c r="H49" i="7"/>
  <c r="H44" i="7"/>
  <c r="H29" i="7"/>
  <c r="H24" i="7"/>
  <c r="D26" i="7"/>
  <c r="E26" i="7"/>
  <c r="F26" i="7" s="1"/>
  <c r="E27" i="7"/>
  <c r="F27" i="7" s="1"/>
  <c r="D27" i="7"/>
  <c r="E25" i="7"/>
  <c r="F25" i="7" s="1"/>
  <c r="D25" i="7"/>
  <c r="E17" i="7"/>
  <c r="F17" i="7" s="1"/>
  <c r="D17" i="7"/>
  <c r="E28" i="7"/>
  <c r="F28" i="7" s="1"/>
  <c r="D28" i="7"/>
  <c r="E19" i="7"/>
  <c r="F19" i="7" s="1"/>
  <c r="D19" i="7"/>
  <c r="E31" i="7"/>
  <c r="F31" i="7" s="1"/>
  <c r="D31" i="7"/>
  <c r="E29" i="7"/>
  <c r="F29" i="7" s="1"/>
  <c r="D29" i="7"/>
  <c r="D15" i="7"/>
  <c r="E16" i="7"/>
  <c r="F16" i="7" s="1"/>
  <c r="D47" i="7"/>
  <c r="E58" i="7"/>
  <c r="F58" i="7" s="1"/>
  <c r="D58" i="7"/>
  <c r="E33" i="7"/>
  <c r="F33" i="7" s="1"/>
  <c r="E53" i="7"/>
  <c r="F53" i="7" s="1"/>
  <c r="D53" i="7"/>
  <c r="D21" i="7"/>
  <c r="E24" i="7"/>
  <c r="F24" i="7" s="1"/>
  <c r="D33" i="7"/>
  <c r="E46" i="7"/>
  <c r="F46" i="7" s="1"/>
  <c r="D46" i="7"/>
  <c r="D20" i="7"/>
  <c r="E21" i="7"/>
  <c r="F21" i="7" s="1"/>
  <c r="D40" i="7"/>
  <c r="D16" i="7"/>
  <c r="E20" i="7"/>
  <c r="F20" i="7" s="1"/>
  <c r="E32" i="7"/>
  <c r="F32" i="7" s="1"/>
  <c r="D32" i="7"/>
  <c r="E39" i="7"/>
  <c r="F39" i="7" s="1"/>
  <c r="D39" i="7"/>
  <c r="E40" i="7"/>
  <c r="F40" i="7" s="1"/>
  <c r="D43" i="7"/>
  <c r="E57" i="7"/>
  <c r="F57" i="7" s="1"/>
  <c r="D57" i="7"/>
  <c r="D18" i="7"/>
  <c r="E43" i="7"/>
  <c r="F43" i="7" s="1"/>
  <c r="E18" i="7"/>
  <c r="F18" i="7" s="1"/>
  <c r="D42" i="7"/>
  <c r="E42" i="7"/>
  <c r="F42" i="7" s="1"/>
  <c r="E50" i="7"/>
  <c r="F50" i="7" s="1"/>
  <c r="D50" i="7"/>
  <c r="E54" i="7"/>
  <c r="F54" i="7" s="1"/>
  <c r="D54" i="7"/>
  <c r="E69" i="7"/>
  <c r="F69" i="7" s="1"/>
  <c r="D69" i="7"/>
  <c r="E35" i="7"/>
  <c r="F35" i="7" s="1"/>
  <c r="E52" i="7"/>
  <c r="F52" i="7" s="1"/>
  <c r="D38" i="7"/>
  <c r="D77" i="7"/>
  <c r="E77" i="7"/>
  <c r="F77" i="7" s="1"/>
  <c r="E38" i="7"/>
  <c r="F38" i="7" s="1"/>
  <c r="E49" i="7"/>
  <c r="F49" i="7" s="1"/>
  <c r="D45" i="7"/>
  <c r="E45" i="7"/>
  <c r="F45" i="7" s="1"/>
  <c r="D49" i="7"/>
  <c r="E65" i="7"/>
  <c r="F65" i="7" s="1"/>
  <c r="D65" i="7"/>
  <c r="E44" i="7"/>
  <c r="F44" i="7" s="1"/>
  <c r="D34" i="7"/>
  <c r="D44" i="7"/>
  <c r="D51" i="7"/>
  <c r="E55" i="7"/>
  <c r="F55" i="7" s="1"/>
  <c r="D48" i="7"/>
  <c r="D55" i="7"/>
  <c r="E56" i="7"/>
  <c r="F56" i="7" s="1"/>
  <c r="D56" i="7"/>
  <c r="E60" i="7"/>
  <c r="F60" i="7" s="1"/>
  <c r="E61" i="7"/>
  <c r="F61" i="7" s="1"/>
  <c r="E78" i="7"/>
  <c r="F78" i="7" s="1"/>
  <c r="D78" i="7"/>
  <c r="D81" i="7"/>
  <c r="E81" i="7"/>
  <c r="F81" i="7" s="1"/>
  <c r="D64" i="7"/>
  <c r="D66" i="7"/>
  <c r="E76" i="7"/>
  <c r="F76" i="7" s="1"/>
  <c r="D76" i="7"/>
  <c r="E80" i="7"/>
  <c r="F80" i="7" s="1"/>
  <c r="D80" i="7"/>
  <c r="E64" i="7"/>
  <c r="F64" i="7" s="1"/>
  <c r="E66" i="7"/>
  <c r="F66" i="7" s="1"/>
  <c r="E79" i="7"/>
  <c r="F79" i="7" s="1"/>
  <c r="D63" i="7"/>
  <c r="D79" i="7"/>
  <c r="E62" i="7"/>
  <c r="F62" i="7" s="1"/>
  <c r="D62" i="7"/>
  <c r="E63" i="7"/>
  <c r="F63" i="7" s="1"/>
  <c r="D67" i="7"/>
  <c r="E68" i="7"/>
  <c r="F68" i="7" s="1"/>
  <c r="D72" i="7"/>
  <c r="E72" i="7"/>
  <c r="F72" i="7" s="1"/>
  <c r="D84" i="7"/>
  <c r="D86" i="7"/>
  <c r="E86" i="7"/>
  <c r="F86" i="7" s="1"/>
  <c r="D99" i="7"/>
  <c r="D73" i="7"/>
  <c r="E83" i="7"/>
  <c r="F83" i="7" s="1"/>
  <c r="D83" i="7"/>
  <c r="E99" i="7"/>
  <c r="F99" i="7" s="1"/>
  <c r="E111" i="7"/>
  <c r="F111" i="7" s="1"/>
  <c r="D111" i="7"/>
  <c r="D70" i="7"/>
  <c r="D89" i="7"/>
  <c r="E70" i="7"/>
  <c r="F70" i="7" s="1"/>
  <c r="E89" i="7"/>
  <c r="F89" i="7" s="1"/>
  <c r="E96" i="7"/>
  <c r="F96" i="7" s="1"/>
  <c r="D96" i="7"/>
  <c r="D104" i="7"/>
  <c r="E104" i="7"/>
  <c r="F104" i="7" s="1"/>
  <c r="E93" i="7"/>
  <c r="F93" i="7" s="1"/>
  <c r="D93" i="7"/>
  <c r="E75" i="7"/>
  <c r="F75" i="7" s="1"/>
  <c r="E98" i="7"/>
  <c r="F98" i="7" s="1"/>
  <c r="D98" i="7"/>
  <c r="D108" i="7"/>
  <c r="D88" i="7"/>
  <c r="E108" i="7"/>
  <c r="F108" i="7" s="1"/>
  <c r="D102" i="7"/>
  <c r="D106" i="7"/>
  <c r="E106" i="7"/>
  <c r="F106" i="7" s="1"/>
  <c r="D115" i="7"/>
  <c r="D109" i="7"/>
  <c r="E115" i="7"/>
  <c r="F115" i="7" s="1"/>
  <c r="D91" i="7"/>
  <c r="E109" i="7"/>
  <c r="F109" i="7" s="1"/>
  <c r="E97" i="7"/>
  <c r="F97" i="7" s="1"/>
  <c r="D97" i="7"/>
  <c r="E87" i="7"/>
  <c r="F87" i="7" s="1"/>
  <c r="E105" i="7"/>
  <c r="F105" i="7" s="1"/>
  <c r="D105" i="7"/>
  <c r="E110" i="7"/>
  <c r="F110" i="7" s="1"/>
  <c r="D110" i="7"/>
  <c r="D87" i="7"/>
  <c r="D90" i="7"/>
  <c r="D95" i="7"/>
  <c r="E103" i="7"/>
  <c r="F103" i="7" s="1"/>
  <c r="D71" i="7"/>
  <c r="D82" i="7"/>
  <c r="E90" i="7"/>
  <c r="F90" i="7" s="1"/>
  <c r="E92" i="7"/>
  <c r="F92" i="7" s="1"/>
  <c r="E95" i="7"/>
  <c r="F95" i="7" s="1"/>
  <c r="D114" i="7"/>
  <c r="E100" i="7"/>
  <c r="F100" i="7" s="1"/>
  <c r="D100" i="7"/>
  <c r="E114" i="7"/>
  <c r="F114" i="7" s="1"/>
  <c r="D101" i="7"/>
  <c r="E101" i="7"/>
  <c r="F101" i="7" s="1"/>
  <c r="D112" i="7"/>
  <c r="AK50" i="6"/>
  <c r="AO50" i="6"/>
  <c r="AK70" i="6"/>
  <c r="AO70" i="6"/>
  <c r="AK110" i="6"/>
  <c r="AO110" i="6"/>
  <c r="AK102" i="6"/>
  <c r="AO102" i="6"/>
  <c r="AK72" i="6"/>
  <c r="AO72" i="6"/>
  <c r="AK82" i="6"/>
  <c r="AO82" i="6"/>
  <c r="AK92" i="6"/>
  <c r="AO92" i="6"/>
  <c r="AO39" i="6"/>
  <c r="AK39" i="6"/>
  <c r="AJ79" i="6"/>
  <c r="AL79" i="6" s="1"/>
  <c r="AK79" i="6"/>
  <c r="AO79" i="6"/>
  <c r="AJ62" i="6"/>
  <c r="AL62" i="6" s="1"/>
  <c r="AO62" i="6"/>
  <c r="AK19" i="6"/>
  <c r="AO58" i="6"/>
  <c r="AO89" i="6"/>
  <c r="AI90" i="6"/>
  <c r="AI59" i="6"/>
  <c r="AO54" i="6"/>
  <c r="AO69" i="6"/>
  <c r="AO88" i="6"/>
  <c r="AO99" i="6"/>
  <c r="AI80" i="6"/>
  <c r="AO80" i="6" s="1"/>
  <c r="AO76" i="6"/>
  <c r="AI109" i="6"/>
  <c r="AO63" i="6"/>
  <c r="AO75" i="6"/>
  <c r="AO115" i="6"/>
  <c r="AO105" i="6"/>
  <c r="AK89" i="6"/>
  <c r="AO55" i="6"/>
  <c r="AI107" i="6"/>
  <c r="AI30" i="6"/>
  <c r="AO49" i="6"/>
  <c r="AO84" i="6"/>
  <c r="AO93" i="6"/>
  <c r="AO104" i="6"/>
  <c r="AI112" i="6"/>
  <c r="AI29" i="6"/>
  <c r="AO61" i="6"/>
  <c r="AO73" i="6"/>
  <c r="AO113" i="6"/>
  <c r="AO103" i="6"/>
  <c r="AO15" i="6"/>
  <c r="AO24" i="6"/>
  <c r="AK24" i="6"/>
  <c r="AK34" i="6"/>
  <c r="AO34" i="6"/>
  <c r="AK44" i="6"/>
  <c r="AO44" i="6"/>
  <c r="AK74" i="6"/>
  <c r="AJ74" i="6"/>
  <c r="AL74" i="6" s="1"/>
  <c r="AJ114" i="6"/>
  <c r="AL114" i="6" s="1"/>
  <c r="AK114" i="6"/>
  <c r="AJ80" i="6"/>
  <c r="AL80" i="6" s="1"/>
  <c r="AK80" i="6"/>
  <c r="AO40" i="6"/>
  <c r="AK40" i="6"/>
  <c r="AJ23" i="6"/>
  <c r="AL23" i="6" s="1"/>
  <c r="AK23" i="6"/>
  <c r="AO23" i="6"/>
  <c r="AJ83" i="6"/>
  <c r="AL83" i="6" s="1"/>
  <c r="AK83" i="6"/>
  <c r="AO38" i="6"/>
  <c r="AK38" i="6"/>
  <c r="AK65" i="6"/>
  <c r="AJ65" i="6"/>
  <c r="AL65" i="6" s="1"/>
  <c r="AK95" i="6"/>
  <c r="AJ95" i="6"/>
  <c r="AL95" i="6" s="1"/>
  <c r="AO30" i="6"/>
  <c r="AK30" i="6"/>
  <c r="AO18" i="6"/>
  <c r="AK18" i="6"/>
  <c r="AO25" i="6"/>
  <c r="AK25" i="6"/>
  <c r="AK35" i="6"/>
  <c r="AO35" i="6"/>
  <c r="AK45" i="6"/>
  <c r="AO45" i="6"/>
  <c r="AK85" i="6"/>
  <c r="AJ85" i="6"/>
  <c r="AL85" i="6" s="1"/>
  <c r="AO21" i="6"/>
  <c r="AK21" i="6"/>
  <c r="AJ26" i="6"/>
  <c r="AL26" i="6" s="1"/>
  <c r="AO26" i="6"/>
  <c r="AK26" i="6"/>
  <c r="AO31" i="6"/>
  <c r="AJ31" i="6"/>
  <c r="AL31" i="6" s="1"/>
  <c r="AK31" i="6"/>
  <c r="AO36" i="6"/>
  <c r="AK36" i="6"/>
  <c r="AO41" i="6"/>
  <c r="AK41" i="6"/>
  <c r="AJ46" i="6"/>
  <c r="AL46" i="6" s="1"/>
  <c r="AO46" i="6"/>
  <c r="AK46" i="6"/>
  <c r="AJ51" i="6"/>
  <c r="AL51" i="6" s="1"/>
  <c r="AK51" i="6"/>
  <c r="AJ66" i="6"/>
  <c r="AL66" i="6" s="1"/>
  <c r="AK66" i="6"/>
  <c r="E71" i="6"/>
  <c r="F71" i="6" s="1"/>
  <c r="AI71" i="6"/>
  <c r="AO71" i="6" s="1"/>
  <c r="AJ86" i="6"/>
  <c r="AL86" i="6" s="1"/>
  <c r="AK86" i="6"/>
  <c r="E91" i="6"/>
  <c r="F91" i="6" s="1"/>
  <c r="AI91" i="6"/>
  <c r="E96" i="6"/>
  <c r="F96" i="6" s="1"/>
  <c r="G96" i="6" s="1"/>
  <c r="H96" i="6" s="1"/>
  <c r="I96" i="6" s="1"/>
  <c r="J96" i="6" s="1"/>
  <c r="K96" i="6" s="1"/>
  <c r="L96" i="6" s="1"/>
  <c r="M96" i="6" s="1"/>
  <c r="N96" i="6" s="1"/>
  <c r="O96" i="6" s="1"/>
  <c r="P96" i="6" s="1"/>
  <c r="Q96" i="6" s="1"/>
  <c r="R96" i="6" s="1"/>
  <c r="S96" i="6" s="1"/>
  <c r="T96" i="6" s="1"/>
  <c r="AI96" i="6"/>
  <c r="AJ106" i="6"/>
  <c r="AL106" i="6" s="1"/>
  <c r="AK106" i="6"/>
  <c r="AJ100" i="6"/>
  <c r="AL100" i="6" s="1"/>
  <c r="AK100" i="6"/>
  <c r="AO20" i="6"/>
  <c r="AK20" i="6"/>
  <c r="AJ43" i="6"/>
  <c r="AL43" i="6" s="1"/>
  <c r="AK43" i="6"/>
  <c r="AO43" i="6"/>
  <c r="E16" i="6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AI16" i="6"/>
  <c r="AJ17" i="6"/>
  <c r="AL17" i="6" s="1"/>
  <c r="AO17" i="6"/>
  <c r="AK17" i="6"/>
  <c r="AK22" i="6"/>
  <c r="AO22" i="6"/>
  <c r="AK32" i="6"/>
  <c r="AO32" i="6"/>
  <c r="AO37" i="6"/>
  <c r="AK37" i="6"/>
  <c r="AJ37" i="6"/>
  <c r="AL37" i="6" s="1"/>
  <c r="AK97" i="6"/>
  <c r="AJ97" i="6"/>
  <c r="AL97" i="6" s="1"/>
  <c r="AJ75" i="6"/>
  <c r="AL75" i="6" s="1"/>
  <c r="AJ60" i="6"/>
  <c r="AL60" i="6" s="1"/>
  <c r="AK60" i="6"/>
  <c r="AI52" i="6"/>
  <c r="AI42" i="6"/>
  <c r="AI108" i="6"/>
  <c r="AO108" i="6" s="1"/>
  <c r="AI98" i="6"/>
  <c r="AI48" i="6"/>
  <c r="AO48" i="6" s="1"/>
  <c r="AI28" i="6"/>
  <c r="AO19" i="6"/>
  <c r="AI87" i="6"/>
  <c r="AI77" i="6"/>
  <c r="AI67" i="6"/>
  <c r="AI57" i="6"/>
  <c r="AI47" i="6"/>
  <c r="AJ47" i="6" s="1"/>
  <c r="AL47" i="6" s="1"/>
  <c r="AI27" i="6"/>
  <c r="AI94" i="6"/>
  <c r="AO94" i="6" s="1"/>
  <c r="AJ39" i="6"/>
  <c r="AL39" i="6" s="1"/>
  <c r="AJ49" i="6"/>
  <c r="AL49" i="6" s="1"/>
  <c r="AJ69" i="6"/>
  <c r="AL69" i="6" s="1"/>
  <c r="AI33" i="6"/>
  <c r="AJ33" i="6" s="1"/>
  <c r="AL33" i="6" s="1"/>
  <c r="AK62" i="6"/>
  <c r="AJ25" i="6"/>
  <c r="AL25" i="6" s="1"/>
  <c r="AJ35" i="6"/>
  <c r="AL35" i="6" s="1"/>
  <c r="AJ45" i="6"/>
  <c r="AL45" i="6" s="1"/>
  <c r="AJ55" i="6"/>
  <c r="AL55" i="6" s="1"/>
  <c r="AJ105" i="6"/>
  <c r="AL105" i="6" s="1"/>
  <c r="AJ115" i="6"/>
  <c r="AL115" i="6" s="1"/>
  <c r="AJ21" i="6"/>
  <c r="AL21" i="6" s="1"/>
  <c r="AJ41" i="6"/>
  <c r="AL41" i="6" s="1"/>
  <c r="AJ61" i="6"/>
  <c r="AL61" i="6" s="1"/>
  <c r="AJ81" i="6"/>
  <c r="AL81" i="6" s="1"/>
  <c r="AJ101" i="6"/>
  <c r="AL101" i="6" s="1"/>
  <c r="AJ111" i="6"/>
  <c r="AL111" i="6" s="1"/>
  <c r="AJ53" i="6"/>
  <c r="AL53" i="6" s="1"/>
  <c r="AJ63" i="6"/>
  <c r="AL63" i="6" s="1"/>
  <c r="AJ73" i="6"/>
  <c r="AL73" i="6" s="1"/>
  <c r="AJ93" i="6"/>
  <c r="AL93" i="6" s="1"/>
  <c r="AJ103" i="6"/>
  <c r="AL103" i="6" s="1"/>
  <c r="AJ24" i="6"/>
  <c r="AL24" i="6" s="1"/>
  <c r="AJ34" i="6"/>
  <c r="AL34" i="6" s="1"/>
  <c r="E44" i="6"/>
  <c r="F44" i="6" s="1"/>
  <c r="G44" i="6" s="1"/>
  <c r="H44" i="6" s="1"/>
  <c r="AJ54" i="6"/>
  <c r="AL54" i="6" s="1"/>
  <c r="AJ64" i="6"/>
  <c r="AL64" i="6" s="1"/>
  <c r="AJ84" i="6"/>
  <c r="AL84" i="6" s="1"/>
  <c r="AJ104" i="6"/>
  <c r="AL104" i="6" s="1"/>
  <c r="AJ110" i="6"/>
  <c r="AL110" i="6" s="1"/>
  <c r="AJ40" i="6"/>
  <c r="AL40" i="6" s="1"/>
  <c r="AJ36" i="6"/>
  <c r="AL36" i="6" s="1"/>
  <c r="AJ56" i="6"/>
  <c r="AL56" i="6" s="1"/>
  <c r="E76" i="6"/>
  <c r="F76" i="6" s="1"/>
  <c r="AJ50" i="6"/>
  <c r="AL50" i="6" s="1"/>
  <c r="AJ82" i="6"/>
  <c r="AL82" i="6" s="1"/>
  <c r="AJ102" i="6"/>
  <c r="AL102" i="6" s="1"/>
  <c r="AL15" i="6"/>
  <c r="AJ15" i="6"/>
  <c r="AJ70" i="6"/>
  <c r="AL70" i="6" s="1"/>
  <c r="AJ20" i="6"/>
  <c r="AL20" i="6" s="1"/>
  <c r="AJ18" i="6"/>
  <c r="AL18" i="6" s="1"/>
  <c r="AJ38" i="6"/>
  <c r="AL38" i="6" s="1"/>
  <c r="AJ58" i="6"/>
  <c r="AL58" i="6" s="1"/>
  <c r="AJ68" i="6"/>
  <c r="AL68" i="6" s="1"/>
  <c r="AJ78" i="6"/>
  <c r="AL78" i="6" s="1"/>
  <c r="AJ88" i="6"/>
  <c r="AL88" i="6" s="1"/>
  <c r="E49" i="6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AJ91" i="6"/>
  <c r="AL91" i="6" s="1"/>
  <c r="D21" i="6"/>
  <c r="E21" i="6"/>
  <c r="F21" i="6" s="1"/>
  <c r="AJ109" i="6"/>
  <c r="AL109" i="6" s="1"/>
  <c r="AJ92" i="6"/>
  <c r="AL92" i="6" s="1"/>
  <c r="AJ72" i="6"/>
  <c r="AL72" i="6" s="1"/>
  <c r="AJ32" i="6"/>
  <c r="AL32" i="6" s="1"/>
  <c r="AJ29" i="6"/>
  <c r="AL29" i="6" s="1"/>
  <c r="AJ77" i="6"/>
  <c r="AL77" i="6" s="1"/>
  <c r="AJ107" i="6"/>
  <c r="AL107" i="6" s="1"/>
  <c r="D108" i="6"/>
  <c r="Y22" i="6"/>
  <c r="X22" i="6" s="1"/>
  <c r="D44" i="6"/>
  <c r="E43" i="6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D43" i="6"/>
  <c r="E97" i="6"/>
  <c r="F97" i="6" s="1"/>
  <c r="G97" i="6" s="1"/>
  <c r="H97" i="6" s="1"/>
  <c r="I97" i="6" s="1"/>
  <c r="J97" i="6" s="1"/>
  <c r="K97" i="6" s="1"/>
  <c r="L97" i="6" s="1"/>
  <c r="M97" i="6" s="1"/>
  <c r="N97" i="6" s="1"/>
  <c r="O97" i="6" s="1"/>
  <c r="P97" i="6" s="1"/>
  <c r="Q97" i="6" s="1"/>
  <c r="R97" i="6" s="1"/>
  <c r="S97" i="6" s="1"/>
  <c r="T97" i="6" s="1"/>
  <c r="D97" i="6"/>
  <c r="E45" i="6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D45" i="6"/>
  <c r="E69" i="6"/>
  <c r="F69" i="6" s="1"/>
  <c r="G69" i="6" s="1"/>
  <c r="H69" i="6" s="1"/>
  <c r="I69" i="6" s="1"/>
  <c r="J69" i="6" s="1"/>
  <c r="D69" i="6"/>
  <c r="D83" i="6"/>
  <c r="E83" i="6"/>
  <c r="F83" i="6" s="1"/>
  <c r="Y26" i="6"/>
  <c r="X26" i="6" s="1"/>
  <c r="Y27" i="6"/>
  <c r="X27" i="6" s="1"/>
  <c r="E81" i="6"/>
  <c r="F81" i="6" s="1"/>
  <c r="G81" i="6" s="1"/>
  <c r="H81" i="6" s="1"/>
  <c r="I81" i="6" s="1"/>
  <c r="J81" i="6" s="1"/>
  <c r="D81" i="6"/>
  <c r="D52" i="6"/>
  <c r="E77" i="6"/>
  <c r="F77" i="6" s="1"/>
  <c r="G4" i="6"/>
  <c r="D29" i="6"/>
  <c r="D48" i="6"/>
  <c r="Y24" i="6"/>
  <c r="X24" i="6" s="1"/>
  <c r="E59" i="6"/>
  <c r="F59" i="6" s="1"/>
  <c r="E38" i="6"/>
  <c r="F38" i="6" s="1"/>
  <c r="D38" i="6"/>
  <c r="E26" i="6"/>
  <c r="F26" i="6" s="1"/>
  <c r="Y69" i="6"/>
  <c r="Y75" i="6"/>
  <c r="X75" i="6" s="1"/>
  <c r="Y67" i="6"/>
  <c r="X67" i="6" s="1"/>
  <c r="Y66" i="6"/>
  <c r="X66" i="6" s="1"/>
  <c r="Y70" i="6"/>
  <c r="X70" i="6" s="1"/>
  <c r="Y74" i="6"/>
  <c r="Y73" i="6"/>
  <c r="Y72" i="6"/>
  <c r="X72" i="6" s="1"/>
  <c r="Y71" i="6"/>
  <c r="Y68" i="6"/>
  <c r="X68" i="6" s="1"/>
  <c r="E15" i="6"/>
  <c r="F15" i="6" s="1"/>
  <c r="D15" i="6"/>
  <c r="D23" i="6"/>
  <c r="E23" i="6"/>
  <c r="F23" i="6" s="1"/>
  <c r="Y60" i="6"/>
  <c r="X60" i="6" s="1"/>
  <c r="Y61" i="6"/>
  <c r="X61" i="6" s="1"/>
  <c r="Y56" i="6"/>
  <c r="X56" i="6" s="1"/>
  <c r="Y65" i="6"/>
  <c r="X65" i="6" s="1"/>
  <c r="Y58" i="6"/>
  <c r="X58" i="6" s="1"/>
  <c r="Y63" i="6"/>
  <c r="X63" i="6" s="1"/>
  <c r="Y64" i="6"/>
  <c r="X64" i="6" s="1"/>
  <c r="Y59" i="6"/>
  <c r="Y62" i="6"/>
  <c r="X62" i="6" s="1"/>
  <c r="Y57" i="6"/>
  <c r="E18" i="6"/>
  <c r="F18" i="6" s="1"/>
  <c r="D18" i="6"/>
  <c r="G48" i="6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E27" i="6"/>
  <c r="F27" i="6" s="1"/>
  <c r="D27" i="6"/>
  <c r="Y52" i="6"/>
  <c r="Y49" i="6"/>
  <c r="X49" i="6" s="1"/>
  <c r="Y54" i="6"/>
  <c r="Y51" i="6"/>
  <c r="X51" i="6" s="1"/>
  <c r="Y48" i="6"/>
  <c r="Y55" i="6"/>
  <c r="X55" i="6" s="1"/>
  <c r="Y53" i="6"/>
  <c r="Y46" i="6"/>
  <c r="X46" i="6" s="1"/>
  <c r="Y50" i="6"/>
  <c r="X50" i="6" s="1"/>
  <c r="Y47" i="6"/>
  <c r="G19" i="6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D26" i="6"/>
  <c r="G21" i="6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D20" i="6"/>
  <c r="E20" i="6"/>
  <c r="F20" i="6" s="1"/>
  <c r="Z20" i="6"/>
  <c r="D22" i="6"/>
  <c r="E22" i="6"/>
  <c r="F22" i="6" s="1"/>
  <c r="Y45" i="6"/>
  <c r="Y40" i="6"/>
  <c r="X40" i="6" s="1"/>
  <c r="Y31" i="6"/>
  <c r="X31" i="6" s="1"/>
  <c r="Y39" i="6"/>
  <c r="X39" i="6" s="1"/>
  <c r="Y42" i="6"/>
  <c r="X42" i="6" s="1"/>
  <c r="Y36" i="6"/>
  <c r="X36" i="6" s="1"/>
  <c r="Y30" i="6"/>
  <c r="Y41" i="6"/>
  <c r="Y29" i="6"/>
  <c r="Y33" i="6"/>
  <c r="X33" i="6" s="1"/>
  <c r="Y28" i="6"/>
  <c r="X28" i="6" s="1"/>
  <c r="Y34" i="6"/>
  <c r="X34" i="6" s="1"/>
  <c r="Y32" i="6"/>
  <c r="X32" i="6" s="1"/>
  <c r="Y43" i="6"/>
  <c r="X43" i="6" s="1"/>
  <c r="Y35" i="6"/>
  <c r="Y81" i="6"/>
  <c r="Y82" i="6"/>
  <c r="X82" i="6" s="1"/>
  <c r="Y78" i="6"/>
  <c r="X78" i="6" s="1"/>
  <c r="Y79" i="6"/>
  <c r="X79" i="6" s="1"/>
  <c r="Y85" i="6"/>
  <c r="X85" i="6" s="1"/>
  <c r="Y84" i="6"/>
  <c r="X84" i="6" s="1"/>
  <c r="Y76" i="6"/>
  <c r="X76" i="6" s="1"/>
  <c r="Y80" i="6"/>
  <c r="X80" i="6" s="1"/>
  <c r="Y77" i="6"/>
  <c r="Y83" i="6"/>
  <c r="X83" i="6" s="1"/>
  <c r="D36" i="6"/>
  <c r="E36" i="6"/>
  <c r="F36" i="6" s="1"/>
  <c r="D17" i="6"/>
  <c r="E17" i="6"/>
  <c r="F17" i="6" s="1"/>
  <c r="Y110" i="6"/>
  <c r="X110" i="6" s="1"/>
  <c r="Y100" i="6"/>
  <c r="Y108" i="6"/>
  <c r="Y97" i="6"/>
  <c r="Y114" i="6"/>
  <c r="X114" i="6" s="1"/>
  <c r="Y112" i="6"/>
  <c r="X112" i="6" s="1"/>
  <c r="Y106" i="6"/>
  <c r="X106" i="6" s="1"/>
  <c r="Y105" i="6"/>
  <c r="X105" i="6" s="1"/>
  <c r="Y98" i="6"/>
  <c r="X98" i="6" s="1"/>
  <c r="Y111" i="6"/>
  <c r="X111" i="6" s="1"/>
  <c r="Y103" i="6"/>
  <c r="X103" i="6" s="1"/>
  <c r="Y115" i="6"/>
  <c r="X115" i="6" s="1"/>
  <c r="Y107" i="6"/>
  <c r="Y104" i="6"/>
  <c r="X104" i="6" s="1"/>
  <c r="Y101" i="6"/>
  <c r="X101" i="6" s="1"/>
  <c r="Y113" i="6"/>
  <c r="X113" i="6" s="1"/>
  <c r="Y109" i="6"/>
  <c r="Y96" i="6"/>
  <c r="Y102" i="6"/>
  <c r="X102" i="6" s="1"/>
  <c r="Y99" i="6"/>
  <c r="X99" i="6" s="1"/>
  <c r="G33" i="6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E42" i="6"/>
  <c r="F42" i="6" s="1"/>
  <c r="D24" i="6"/>
  <c r="D19" i="6"/>
  <c r="E24" i="6"/>
  <c r="F24" i="6" s="1"/>
  <c r="G28" i="6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E37" i="6"/>
  <c r="F37" i="6" s="1"/>
  <c r="D37" i="6"/>
  <c r="Y95" i="6"/>
  <c r="X95" i="6" s="1"/>
  <c r="Y92" i="6"/>
  <c r="X92" i="6" s="1"/>
  <c r="Y90" i="6"/>
  <c r="X90" i="6" s="1"/>
  <c r="Y91" i="6"/>
  <c r="X91" i="6" s="1"/>
  <c r="Y89" i="6"/>
  <c r="X89" i="6" s="1"/>
  <c r="Y94" i="6"/>
  <c r="Y93" i="6"/>
  <c r="X93" i="6" s="1"/>
  <c r="Y88" i="6"/>
  <c r="X88" i="6" s="1"/>
  <c r="Y86" i="6"/>
  <c r="X86" i="6" s="1"/>
  <c r="Y87" i="6"/>
  <c r="X87" i="6" s="1"/>
  <c r="D16" i="6"/>
  <c r="G47" i="6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Y18" i="6"/>
  <c r="X18" i="6" s="1"/>
  <c r="Y23" i="6"/>
  <c r="X23" i="6" s="1"/>
  <c r="Y21" i="6"/>
  <c r="Y19" i="6"/>
  <c r="X19" i="6" s="1"/>
  <c r="Y17" i="6"/>
  <c r="X17" i="6" s="1"/>
  <c r="Y25" i="6"/>
  <c r="X25" i="6" s="1"/>
  <c r="D25" i="6"/>
  <c r="E39" i="6"/>
  <c r="F39" i="6" s="1"/>
  <c r="D39" i="6"/>
  <c r="E46" i="6"/>
  <c r="F46" i="6" s="1"/>
  <c r="Z46" i="6"/>
  <c r="D46" i="6"/>
  <c r="E56" i="6"/>
  <c r="F56" i="6" s="1"/>
  <c r="D56" i="6"/>
  <c r="E25" i="6"/>
  <c r="F25" i="6" s="1"/>
  <c r="E31" i="6"/>
  <c r="F31" i="6" s="1"/>
  <c r="D31" i="6"/>
  <c r="D32" i="6"/>
  <c r="Y37" i="6"/>
  <c r="Y44" i="6"/>
  <c r="D66" i="6"/>
  <c r="E66" i="6"/>
  <c r="F66" i="6" s="1"/>
  <c r="G29" i="6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E58" i="6"/>
  <c r="F58" i="6" s="1"/>
  <c r="D58" i="6"/>
  <c r="Y16" i="6"/>
  <c r="X16" i="6" s="1"/>
  <c r="E32" i="6"/>
  <c r="F32" i="6" s="1"/>
  <c r="Y38" i="6"/>
  <c r="X38" i="6" s="1"/>
  <c r="Y15" i="6"/>
  <c r="D33" i="6"/>
  <c r="D34" i="6"/>
  <c r="Z34" i="6"/>
  <c r="E34" i="6"/>
  <c r="F34" i="6" s="1"/>
  <c r="E40" i="6"/>
  <c r="F40" i="6" s="1"/>
  <c r="D40" i="6"/>
  <c r="D53" i="6"/>
  <c r="E53" i="6"/>
  <c r="F53" i="6" s="1"/>
  <c r="E82" i="6"/>
  <c r="F82" i="6" s="1"/>
  <c r="D82" i="6"/>
  <c r="G71" i="6"/>
  <c r="H71" i="6" s="1"/>
  <c r="I71" i="6" s="1"/>
  <c r="J71" i="6" s="1"/>
  <c r="K71" i="6" s="1"/>
  <c r="L71" i="6" s="1"/>
  <c r="M71" i="6" s="1"/>
  <c r="N71" i="6" s="1"/>
  <c r="O71" i="6" s="1"/>
  <c r="P71" i="6" s="1"/>
  <c r="Q71" i="6" s="1"/>
  <c r="R71" i="6" s="1"/>
  <c r="S71" i="6" s="1"/>
  <c r="T71" i="6" s="1"/>
  <c r="G59" i="6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D79" i="6"/>
  <c r="E79" i="6"/>
  <c r="F79" i="6" s="1"/>
  <c r="D50" i="6"/>
  <c r="E60" i="6"/>
  <c r="F60" i="6" s="1"/>
  <c r="D60" i="6"/>
  <c r="G76" i="6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E93" i="6"/>
  <c r="F93" i="6" s="1"/>
  <c r="D93" i="6"/>
  <c r="E50" i="6"/>
  <c r="F50" i="6" s="1"/>
  <c r="G52" i="6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E30" i="6"/>
  <c r="F30" i="6" s="1"/>
  <c r="E61" i="6"/>
  <c r="F61" i="6" s="1"/>
  <c r="Z62" i="6"/>
  <c r="G83" i="6"/>
  <c r="H83" i="6" s="1"/>
  <c r="I83" i="6" s="1"/>
  <c r="J83" i="6" s="1"/>
  <c r="K83" i="6" s="1"/>
  <c r="L83" i="6" s="1"/>
  <c r="M83" i="6" s="1"/>
  <c r="N83" i="6" s="1"/>
  <c r="O83" i="6" s="1"/>
  <c r="P83" i="6" s="1"/>
  <c r="Q83" i="6" s="1"/>
  <c r="R83" i="6" s="1"/>
  <c r="S83" i="6" s="1"/>
  <c r="T83" i="6" s="1"/>
  <c r="G91" i="6"/>
  <c r="H91" i="6" s="1"/>
  <c r="I91" i="6" s="1"/>
  <c r="J91" i="6" s="1"/>
  <c r="K91" i="6" s="1"/>
  <c r="L91" i="6" s="1"/>
  <c r="M91" i="6" s="1"/>
  <c r="N91" i="6" s="1"/>
  <c r="O91" i="6" s="1"/>
  <c r="P91" i="6" s="1"/>
  <c r="Q91" i="6" s="1"/>
  <c r="R91" i="6" s="1"/>
  <c r="S91" i="6" s="1"/>
  <c r="T91" i="6" s="1"/>
  <c r="D41" i="6"/>
  <c r="E41" i="6"/>
  <c r="F41" i="6" s="1"/>
  <c r="D51" i="6"/>
  <c r="D61" i="6"/>
  <c r="D62" i="6"/>
  <c r="E63" i="6"/>
  <c r="F63" i="6" s="1"/>
  <c r="D63" i="6"/>
  <c r="E51" i="6"/>
  <c r="F51" i="6" s="1"/>
  <c r="E55" i="6"/>
  <c r="F55" i="6" s="1"/>
  <c r="D55" i="6"/>
  <c r="E62" i="6"/>
  <c r="F62" i="6" s="1"/>
  <c r="G80" i="6"/>
  <c r="H80" i="6" s="1"/>
  <c r="I80" i="6" s="1"/>
  <c r="J80" i="6" s="1"/>
  <c r="K80" i="6" s="1"/>
  <c r="L80" i="6" s="1"/>
  <c r="M80" i="6" s="1"/>
  <c r="N80" i="6" s="1"/>
  <c r="O80" i="6" s="1"/>
  <c r="P80" i="6" s="1"/>
  <c r="Q80" i="6" s="1"/>
  <c r="R80" i="6" s="1"/>
  <c r="S80" i="6" s="1"/>
  <c r="T80" i="6" s="1"/>
  <c r="D35" i="6"/>
  <c r="E54" i="6"/>
  <c r="F54" i="6" s="1"/>
  <c r="E72" i="6"/>
  <c r="F72" i="6" s="1"/>
  <c r="D72" i="6"/>
  <c r="D28" i="6"/>
  <c r="E35" i="6"/>
  <c r="F35" i="6" s="1"/>
  <c r="D47" i="6"/>
  <c r="D54" i="6"/>
  <c r="D87" i="6"/>
  <c r="E87" i="6"/>
  <c r="F87" i="6" s="1"/>
  <c r="D65" i="6"/>
  <c r="D68" i="6"/>
  <c r="Z68" i="6"/>
  <c r="E68" i="6"/>
  <c r="F68" i="6" s="1"/>
  <c r="E70" i="6"/>
  <c r="F70" i="6" s="1"/>
  <c r="E89" i="6"/>
  <c r="F89" i="6" s="1"/>
  <c r="D89" i="6"/>
  <c r="D49" i="6"/>
  <c r="E65" i="6"/>
  <c r="F65" i="6" s="1"/>
  <c r="D70" i="6"/>
  <c r="D84" i="6"/>
  <c r="E84" i="6"/>
  <c r="F84" i="6" s="1"/>
  <c r="D95" i="6"/>
  <c r="E95" i="6"/>
  <c r="F95" i="6" s="1"/>
  <c r="E64" i="6"/>
  <c r="F64" i="6" s="1"/>
  <c r="D64" i="6"/>
  <c r="E74" i="6"/>
  <c r="F74" i="6" s="1"/>
  <c r="D74" i="6"/>
  <c r="D57" i="6"/>
  <c r="E75" i="6"/>
  <c r="F75" i="6" s="1"/>
  <c r="D75" i="6"/>
  <c r="E106" i="6"/>
  <c r="F106" i="6" s="1"/>
  <c r="D106" i="6"/>
  <c r="E57" i="6"/>
  <c r="F57" i="6" s="1"/>
  <c r="G77" i="6"/>
  <c r="H77" i="6" s="1"/>
  <c r="I77" i="6" s="1"/>
  <c r="J77" i="6" s="1"/>
  <c r="K77" i="6" s="1"/>
  <c r="L77" i="6" s="1"/>
  <c r="M77" i="6" s="1"/>
  <c r="N77" i="6" s="1"/>
  <c r="O77" i="6" s="1"/>
  <c r="P77" i="6" s="1"/>
  <c r="Q77" i="6" s="1"/>
  <c r="R77" i="6" s="1"/>
  <c r="S77" i="6" s="1"/>
  <c r="T77" i="6" s="1"/>
  <c r="G67" i="6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D80" i="6"/>
  <c r="Z67" i="6"/>
  <c r="Z76" i="6"/>
  <c r="D76" i="6"/>
  <c r="E88" i="6"/>
  <c r="F88" i="6" s="1"/>
  <c r="D88" i="6"/>
  <c r="G90" i="6"/>
  <c r="H90" i="6" s="1"/>
  <c r="I90" i="6" s="1"/>
  <c r="J90" i="6" s="1"/>
  <c r="K90" i="6" s="1"/>
  <c r="L90" i="6" s="1"/>
  <c r="M90" i="6" s="1"/>
  <c r="N90" i="6" s="1"/>
  <c r="O90" i="6" s="1"/>
  <c r="P90" i="6" s="1"/>
  <c r="Q90" i="6" s="1"/>
  <c r="R90" i="6" s="1"/>
  <c r="S90" i="6" s="1"/>
  <c r="T90" i="6" s="1"/>
  <c r="E99" i="6"/>
  <c r="F99" i="6" s="1"/>
  <c r="Z105" i="6"/>
  <c r="E105" i="6"/>
  <c r="F105" i="6" s="1"/>
  <c r="D105" i="6"/>
  <c r="E102" i="6"/>
  <c r="F102" i="6" s="1"/>
  <c r="D102" i="6"/>
  <c r="E113" i="6"/>
  <c r="F113" i="6" s="1"/>
  <c r="E115" i="6"/>
  <c r="F115" i="6" s="1"/>
  <c r="D115" i="6"/>
  <c r="Z78" i="6"/>
  <c r="D92" i="6"/>
  <c r="D113" i="6"/>
  <c r="D73" i="6"/>
  <c r="D78" i="6"/>
  <c r="D85" i="6"/>
  <c r="E92" i="6"/>
  <c r="F92" i="6" s="1"/>
  <c r="E73" i="6"/>
  <c r="F73" i="6" s="1"/>
  <c r="E78" i="6"/>
  <c r="F78" i="6" s="1"/>
  <c r="E85" i="6"/>
  <c r="F85" i="6" s="1"/>
  <c r="E103" i="6"/>
  <c r="F103" i="6" s="1"/>
  <c r="D103" i="6"/>
  <c r="E104" i="6"/>
  <c r="F104" i="6" s="1"/>
  <c r="D104" i="6"/>
  <c r="D71" i="6"/>
  <c r="G98" i="6"/>
  <c r="H98" i="6" s="1"/>
  <c r="I98" i="6" s="1"/>
  <c r="J98" i="6" s="1"/>
  <c r="K98" i="6" s="1"/>
  <c r="L98" i="6" s="1"/>
  <c r="M98" i="6" s="1"/>
  <c r="N98" i="6" s="1"/>
  <c r="O98" i="6" s="1"/>
  <c r="P98" i="6" s="1"/>
  <c r="Q98" i="6" s="1"/>
  <c r="R98" i="6" s="1"/>
  <c r="S98" i="6" s="1"/>
  <c r="T98" i="6" s="1"/>
  <c r="E100" i="6"/>
  <c r="F100" i="6" s="1"/>
  <c r="D100" i="6"/>
  <c r="E86" i="6"/>
  <c r="F86" i="6" s="1"/>
  <c r="D86" i="6"/>
  <c r="D91" i="6"/>
  <c r="G107" i="6"/>
  <c r="H107" i="6" s="1"/>
  <c r="I107" i="6" s="1"/>
  <c r="J107" i="6" s="1"/>
  <c r="K107" i="6" s="1"/>
  <c r="L107" i="6" s="1"/>
  <c r="M107" i="6" s="1"/>
  <c r="N107" i="6" s="1"/>
  <c r="O107" i="6" s="1"/>
  <c r="P107" i="6" s="1"/>
  <c r="Q107" i="6" s="1"/>
  <c r="R107" i="6" s="1"/>
  <c r="S107" i="6" s="1"/>
  <c r="T107" i="6" s="1"/>
  <c r="E110" i="6"/>
  <c r="F110" i="6" s="1"/>
  <c r="D110" i="6"/>
  <c r="Z110" i="6"/>
  <c r="E112" i="6"/>
  <c r="F112" i="6" s="1"/>
  <c r="G108" i="6"/>
  <c r="H108" i="6" s="1"/>
  <c r="I108" i="6" s="1"/>
  <c r="J108" i="6" s="1"/>
  <c r="K108" i="6" s="1"/>
  <c r="L108" i="6" s="1"/>
  <c r="M108" i="6" s="1"/>
  <c r="N108" i="6" s="1"/>
  <c r="O108" i="6" s="1"/>
  <c r="P108" i="6" s="1"/>
  <c r="Q108" i="6" s="1"/>
  <c r="R108" i="6" s="1"/>
  <c r="S108" i="6" s="1"/>
  <c r="T108" i="6" s="1"/>
  <c r="E111" i="6"/>
  <c r="F111" i="6" s="1"/>
  <c r="D111" i="6"/>
  <c r="D94" i="6"/>
  <c r="Z98" i="6"/>
  <c r="D101" i="6"/>
  <c r="E109" i="6"/>
  <c r="F109" i="6" s="1"/>
  <c r="D114" i="6"/>
  <c r="D67" i="6"/>
  <c r="G94" i="6"/>
  <c r="H94" i="6" s="1"/>
  <c r="I94" i="6" s="1"/>
  <c r="J94" i="6" s="1"/>
  <c r="K94" i="6" s="1"/>
  <c r="L94" i="6" s="1"/>
  <c r="M94" i="6" s="1"/>
  <c r="N94" i="6" s="1"/>
  <c r="O94" i="6" s="1"/>
  <c r="P94" i="6" s="1"/>
  <c r="Q94" i="6" s="1"/>
  <c r="R94" i="6" s="1"/>
  <c r="S94" i="6" s="1"/>
  <c r="T94" i="6" s="1"/>
  <c r="D96" i="6"/>
  <c r="D98" i="6"/>
  <c r="E101" i="6"/>
  <c r="F101" i="6" s="1"/>
  <c r="D107" i="6"/>
  <c r="E114" i="6"/>
  <c r="F114" i="6" s="1"/>
  <c r="D90" i="6"/>
  <c r="AO84" i="5"/>
  <c r="AQ84" i="5" s="1"/>
  <c r="AO83" i="5"/>
  <c r="AQ83" i="5" s="1"/>
  <c r="AO70" i="5"/>
  <c r="AQ70" i="5" s="1"/>
  <c r="AO54" i="5"/>
  <c r="AQ54" i="5" s="1"/>
  <c r="AO113" i="5"/>
  <c r="AQ113" i="5" s="1"/>
  <c r="AO42" i="5"/>
  <c r="AQ42" i="5" s="1"/>
  <c r="AO112" i="5"/>
  <c r="AQ112" i="5" s="1"/>
  <c r="AO41" i="5"/>
  <c r="AQ41" i="5" s="1"/>
  <c r="AO100" i="5"/>
  <c r="AQ100" i="5" s="1"/>
  <c r="AO29" i="5"/>
  <c r="AP29" i="5" s="1"/>
  <c r="AO99" i="5"/>
  <c r="AP99" i="5" s="1"/>
  <c r="AO25" i="5"/>
  <c r="AQ25" i="5" s="1"/>
  <c r="AO111" i="5"/>
  <c r="AO95" i="5"/>
  <c r="AQ95" i="5" s="1"/>
  <c r="AO82" i="5"/>
  <c r="AO69" i="5"/>
  <c r="AP69" i="5" s="1"/>
  <c r="AO53" i="5"/>
  <c r="AR53" i="5" s="1"/>
  <c r="AO40" i="5"/>
  <c r="AQ40" i="5" s="1"/>
  <c r="AO24" i="5"/>
  <c r="AQ24" i="5" s="1"/>
  <c r="AO110" i="5"/>
  <c r="AQ110" i="5" s="1"/>
  <c r="AO94" i="5"/>
  <c r="AQ94" i="5" s="1"/>
  <c r="AO81" i="5"/>
  <c r="AP81" i="5" s="1"/>
  <c r="AO65" i="5"/>
  <c r="AQ65" i="5" s="1"/>
  <c r="AO52" i="5"/>
  <c r="AR52" i="5" s="1"/>
  <c r="AO39" i="5"/>
  <c r="AP39" i="5" s="1"/>
  <c r="AO23" i="5"/>
  <c r="AR23" i="5" s="1"/>
  <c r="AP42" i="5"/>
  <c r="AO109" i="5"/>
  <c r="AR109" i="5" s="1"/>
  <c r="AO93" i="5"/>
  <c r="AO80" i="5"/>
  <c r="AQ80" i="5" s="1"/>
  <c r="AO64" i="5"/>
  <c r="AQ64" i="5" s="1"/>
  <c r="AO51" i="5"/>
  <c r="AP51" i="5" s="1"/>
  <c r="AO35" i="5"/>
  <c r="AQ35" i="5" s="1"/>
  <c r="AO22" i="5"/>
  <c r="AR71" i="5"/>
  <c r="AO105" i="5"/>
  <c r="AQ105" i="5" s="1"/>
  <c r="AO92" i="5"/>
  <c r="AO79" i="5"/>
  <c r="AP79" i="5" s="1"/>
  <c r="AO63" i="5"/>
  <c r="AR63" i="5" s="1"/>
  <c r="AO50" i="5"/>
  <c r="AQ50" i="5" s="1"/>
  <c r="AO34" i="5"/>
  <c r="AQ34" i="5" s="1"/>
  <c r="AO21" i="5"/>
  <c r="AP21" i="5" s="1"/>
  <c r="AO104" i="5"/>
  <c r="AQ104" i="5" s="1"/>
  <c r="AO91" i="5"/>
  <c r="AO75" i="5"/>
  <c r="AQ75" i="5" s="1"/>
  <c r="AO62" i="5"/>
  <c r="AR62" i="5" s="1"/>
  <c r="AO49" i="5"/>
  <c r="AP49" i="5" s="1"/>
  <c r="AO33" i="5"/>
  <c r="AO20" i="5"/>
  <c r="AQ20" i="5" s="1"/>
  <c r="AO103" i="5"/>
  <c r="AO90" i="5"/>
  <c r="AQ90" i="5" s="1"/>
  <c r="AO74" i="5"/>
  <c r="AQ74" i="5" s="1"/>
  <c r="AO61" i="5"/>
  <c r="AO45" i="5"/>
  <c r="AQ45" i="5" s="1"/>
  <c r="AO32" i="5"/>
  <c r="AO19" i="5"/>
  <c r="AP19" i="5" s="1"/>
  <c r="AR41" i="5"/>
  <c r="AO102" i="5"/>
  <c r="AO89" i="5"/>
  <c r="AP89" i="5" s="1"/>
  <c r="AO73" i="5"/>
  <c r="AR73" i="5" s="1"/>
  <c r="AO60" i="5"/>
  <c r="AQ60" i="5" s="1"/>
  <c r="AO44" i="5"/>
  <c r="AQ44" i="5" s="1"/>
  <c r="AO31" i="5"/>
  <c r="AP113" i="5"/>
  <c r="AO114" i="5"/>
  <c r="AQ114" i="5" s="1"/>
  <c r="AO101" i="5"/>
  <c r="AP101" i="5" s="1"/>
  <c r="AO85" i="5"/>
  <c r="AQ85" i="5" s="1"/>
  <c r="AO72" i="5"/>
  <c r="AO59" i="5"/>
  <c r="AP59" i="5" s="1"/>
  <c r="AO43" i="5"/>
  <c r="AR43" i="5" s="1"/>
  <c r="AO30" i="5"/>
  <c r="AQ30" i="5" s="1"/>
  <c r="AP112" i="5"/>
  <c r="AR15" i="5"/>
  <c r="AQ15" i="5"/>
  <c r="AP114" i="5"/>
  <c r="AP104" i="5"/>
  <c r="AP54" i="5"/>
  <c r="AR114" i="5"/>
  <c r="AR104" i="5"/>
  <c r="AR99" i="5"/>
  <c r="AR54" i="5"/>
  <c r="AR39" i="5"/>
  <c r="AR29" i="5"/>
  <c r="AQ69" i="5"/>
  <c r="AQ59" i="5"/>
  <c r="AQ29" i="5"/>
  <c r="AR113" i="5"/>
  <c r="AP111" i="5"/>
  <c r="AP91" i="5"/>
  <c r="AP71" i="5"/>
  <c r="AP61" i="5"/>
  <c r="AP41" i="5"/>
  <c r="AP40" i="5"/>
  <c r="AR112" i="5"/>
  <c r="AR92" i="5"/>
  <c r="AR82" i="5"/>
  <c r="AR22" i="5"/>
  <c r="AO108" i="5"/>
  <c r="AO98" i="5"/>
  <c r="AO88" i="5"/>
  <c r="AO78" i="5"/>
  <c r="AO68" i="5"/>
  <c r="AO58" i="5"/>
  <c r="AO48" i="5"/>
  <c r="AO38" i="5"/>
  <c r="AO28" i="5"/>
  <c r="AO18" i="5"/>
  <c r="AO107" i="5"/>
  <c r="AO97" i="5"/>
  <c r="AO87" i="5"/>
  <c r="AO77" i="5"/>
  <c r="AO67" i="5"/>
  <c r="AO57" i="5"/>
  <c r="AO47" i="5"/>
  <c r="AO37" i="5"/>
  <c r="AO27" i="5"/>
  <c r="AO17" i="5"/>
  <c r="AR105" i="5"/>
  <c r="AR100" i="5"/>
  <c r="AR95" i="5"/>
  <c r="AR65" i="5"/>
  <c r="AR55" i="5"/>
  <c r="AR45" i="5"/>
  <c r="AR35" i="5"/>
  <c r="AO96" i="5"/>
  <c r="AO86" i="5"/>
  <c r="AO76" i="5"/>
  <c r="AO66" i="5"/>
  <c r="AO56" i="5"/>
  <c r="AO46" i="5"/>
  <c r="AO36" i="5"/>
  <c r="AO26" i="5"/>
  <c r="AO16" i="5"/>
  <c r="AP105" i="5"/>
  <c r="AP95" i="5"/>
  <c r="AP85" i="5"/>
  <c r="AP65" i="5"/>
  <c r="AP55" i="5"/>
  <c r="AP45" i="5"/>
  <c r="AP35" i="5"/>
  <c r="G54" i="5"/>
  <c r="I39" i="5"/>
  <c r="J39" i="5"/>
  <c r="K39" i="5" s="1"/>
  <c r="L39" i="5" s="1"/>
  <c r="M39" i="5" s="1"/>
  <c r="N39" i="5" s="1"/>
  <c r="O39" i="5" s="1"/>
  <c r="P39" i="5" s="1"/>
  <c r="Q39" i="5" s="1"/>
  <c r="R39" i="5" s="1"/>
  <c r="S39" i="5" s="1"/>
  <c r="AK55" i="5"/>
  <c r="AK94" i="5"/>
  <c r="E57" i="5"/>
  <c r="F57" i="5" s="1"/>
  <c r="D57" i="5"/>
  <c r="D114" i="5"/>
  <c r="E114" i="5"/>
  <c r="F114" i="5" s="1"/>
  <c r="E73" i="5"/>
  <c r="F73" i="5" s="1"/>
  <c r="D73" i="5"/>
  <c r="E86" i="5"/>
  <c r="F86" i="5" s="1"/>
  <c r="D86" i="5"/>
  <c r="E113" i="5"/>
  <c r="F113" i="5" s="1"/>
  <c r="D113" i="5"/>
  <c r="D88" i="5"/>
  <c r="E88" i="5"/>
  <c r="F88" i="5" s="1"/>
  <c r="G95" i="5"/>
  <c r="H95" i="5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E18" i="5"/>
  <c r="F18" i="5" s="1"/>
  <c r="D18" i="5"/>
  <c r="E103" i="5"/>
  <c r="F103" i="5" s="1"/>
  <c r="D103" i="5"/>
  <c r="Y30" i="5"/>
  <c r="X30" i="5" s="1"/>
  <c r="Y31" i="5"/>
  <c r="X31" i="5" s="1"/>
  <c r="Y36" i="5"/>
  <c r="X36" i="5" s="1"/>
  <c r="D66" i="5"/>
  <c r="G96" i="5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G4" i="5"/>
  <c r="AK65" i="5"/>
  <c r="AK76" i="5"/>
  <c r="D96" i="5"/>
  <c r="D106" i="5"/>
  <c r="E80" i="5"/>
  <c r="F80" i="5" s="1"/>
  <c r="D87" i="5"/>
  <c r="AK115" i="5"/>
  <c r="G29" i="5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Y54" i="5"/>
  <c r="X54" i="5" s="1"/>
  <c r="Y52" i="5"/>
  <c r="X52" i="5" s="1"/>
  <c r="Y50" i="5"/>
  <c r="Y48" i="5"/>
  <c r="X48" i="5" s="1"/>
  <c r="Y46" i="5"/>
  <c r="X46" i="5" s="1"/>
  <c r="Y47" i="5"/>
  <c r="X47" i="5" s="1"/>
  <c r="Y51" i="5"/>
  <c r="Y53" i="5"/>
  <c r="X53" i="5" s="1"/>
  <c r="Y55" i="5"/>
  <c r="X55" i="5" s="1"/>
  <c r="Y49" i="5"/>
  <c r="X49" i="5" s="1"/>
  <c r="Y72" i="5"/>
  <c r="X72" i="5" s="1"/>
  <c r="Y75" i="5"/>
  <c r="X75" i="5" s="1"/>
  <c r="Y69" i="5"/>
  <c r="X69" i="5" s="1"/>
  <c r="Y74" i="5"/>
  <c r="X74" i="5" s="1"/>
  <c r="Y70" i="5"/>
  <c r="X70" i="5" s="1"/>
  <c r="Y67" i="5"/>
  <c r="X67" i="5" s="1"/>
  <c r="Y66" i="5"/>
  <c r="X66" i="5" s="1"/>
  <c r="Y71" i="5"/>
  <c r="X71" i="5" s="1"/>
  <c r="Y68" i="5"/>
  <c r="X68" i="5" s="1"/>
  <c r="Y73" i="5"/>
  <c r="Y95" i="5"/>
  <c r="X95" i="5" s="1"/>
  <c r="Y89" i="5"/>
  <c r="X89" i="5" s="1"/>
  <c r="Y88" i="5"/>
  <c r="Y94" i="5"/>
  <c r="X94" i="5" s="1"/>
  <c r="Y87" i="5"/>
  <c r="X87" i="5" s="1"/>
  <c r="Y92" i="5"/>
  <c r="X92" i="5" s="1"/>
  <c r="Y90" i="5"/>
  <c r="X90" i="5" s="1"/>
  <c r="Y91" i="5"/>
  <c r="X91" i="5" s="1"/>
  <c r="Y86" i="5"/>
  <c r="X86" i="5" s="1"/>
  <c r="Y93" i="5"/>
  <c r="E20" i="5"/>
  <c r="F20" i="5" s="1"/>
  <c r="D20" i="5"/>
  <c r="E25" i="5"/>
  <c r="F25" i="5" s="1"/>
  <c r="D25" i="5"/>
  <c r="G30" i="5"/>
  <c r="H30" i="5" s="1"/>
  <c r="E33" i="5"/>
  <c r="F33" i="5" s="1"/>
  <c r="Y22" i="5"/>
  <c r="X22" i="5" s="1"/>
  <c r="Y17" i="5"/>
  <c r="X17" i="5" s="1"/>
  <c r="Y24" i="5"/>
  <c r="X24" i="5" s="1"/>
  <c r="Y19" i="5"/>
  <c r="X19" i="5" s="1"/>
  <c r="Y15" i="5"/>
  <c r="Y20" i="5"/>
  <c r="X20" i="5" s="1"/>
  <c r="Y25" i="5"/>
  <c r="X25" i="5" s="1"/>
  <c r="Y18" i="5"/>
  <c r="Y16" i="5"/>
  <c r="E17" i="5"/>
  <c r="F17" i="5" s="1"/>
  <c r="E28" i="5"/>
  <c r="F28" i="5" s="1"/>
  <c r="E24" i="5"/>
  <c r="F24" i="5" s="1"/>
  <c r="D24" i="5"/>
  <c r="G39" i="5"/>
  <c r="H39" i="5" s="1"/>
  <c r="D19" i="5"/>
  <c r="E19" i="5"/>
  <c r="F19" i="5" s="1"/>
  <c r="Y21" i="5"/>
  <c r="X21" i="5" s="1"/>
  <c r="D28" i="5"/>
  <c r="G65" i="5"/>
  <c r="H65" i="5" s="1"/>
  <c r="D38" i="5"/>
  <c r="E38" i="5"/>
  <c r="F38" i="5" s="1"/>
  <c r="D17" i="5"/>
  <c r="X58" i="5"/>
  <c r="Z58" i="5"/>
  <c r="E16" i="5"/>
  <c r="F16" i="5" s="1"/>
  <c r="E37" i="5"/>
  <c r="F37" i="5" s="1"/>
  <c r="D37" i="5"/>
  <c r="D16" i="5"/>
  <c r="E27" i="5"/>
  <c r="F27" i="5" s="1"/>
  <c r="D27" i="5"/>
  <c r="D35" i="5"/>
  <c r="Z36" i="5"/>
  <c r="E22" i="5"/>
  <c r="F22" i="5" s="1"/>
  <c r="E41" i="5"/>
  <c r="F41" i="5" s="1"/>
  <c r="D41" i="5"/>
  <c r="D22" i="5"/>
  <c r="G35" i="5"/>
  <c r="E26" i="5"/>
  <c r="F26" i="5" s="1"/>
  <c r="D26" i="5"/>
  <c r="E34" i="5"/>
  <c r="F34" i="5" s="1"/>
  <c r="D34" i="5"/>
  <c r="E46" i="5"/>
  <c r="F46" i="5" s="1"/>
  <c r="D46" i="5"/>
  <c r="E61" i="5"/>
  <c r="F61" i="5" s="1"/>
  <c r="D61" i="5"/>
  <c r="H35" i="5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Y23" i="5"/>
  <c r="X23" i="5" s="1"/>
  <c r="Z30" i="5"/>
  <c r="D30" i="5"/>
  <c r="E40" i="5"/>
  <c r="F40" i="5" s="1"/>
  <c r="E43" i="5"/>
  <c r="F43" i="5" s="1"/>
  <c r="G59" i="5"/>
  <c r="H59" i="5"/>
  <c r="AK25" i="5"/>
  <c r="Y29" i="5"/>
  <c r="Y34" i="5"/>
  <c r="D43" i="5"/>
  <c r="Z47" i="5"/>
  <c r="E48" i="5"/>
  <c r="F48" i="5" s="1"/>
  <c r="D48" i="5"/>
  <c r="E58" i="5"/>
  <c r="F58" i="5" s="1"/>
  <c r="D58" i="5"/>
  <c r="D65" i="5"/>
  <c r="Y27" i="5"/>
  <c r="X27" i="5" s="1"/>
  <c r="Y32" i="5"/>
  <c r="Y40" i="5"/>
  <c r="X40" i="5" s="1"/>
  <c r="E44" i="5"/>
  <c r="F44" i="5" s="1"/>
  <c r="E56" i="5"/>
  <c r="F56" i="5" s="1"/>
  <c r="D56" i="5"/>
  <c r="E64" i="5"/>
  <c r="F64" i="5" s="1"/>
  <c r="D64" i="5"/>
  <c r="Z31" i="5"/>
  <c r="Y35" i="5"/>
  <c r="X35" i="5" s="1"/>
  <c r="E42" i="5"/>
  <c r="F42" i="5" s="1"/>
  <c r="E45" i="5"/>
  <c r="F45" i="5" s="1"/>
  <c r="Z53" i="5"/>
  <c r="D53" i="5"/>
  <c r="E53" i="5"/>
  <c r="F53" i="5" s="1"/>
  <c r="G57" i="5"/>
  <c r="H57" i="5" s="1"/>
  <c r="E72" i="5"/>
  <c r="F72" i="5" s="1"/>
  <c r="D72" i="5"/>
  <c r="Z72" i="5"/>
  <c r="D15" i="5"/>
  <c r="D21" i="5"/>
  <c r="D31" i="5"/>
  <c r="D42" i="5"/>
  <c r="D45" i="5"/>
  <c r="H54" i="5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E60" i="5"/>
  <c r="F60" i="5" s="1"/>
  <c r="Y56" i="5"/>
  <c r="X56" i="5" s="1"/>
  <c r="Y63" i="5"/>
  <c r="X63" i="5" s="1"/>
  <c r="Y62" i="5"/>
  <c r="X62" i="5" s="1"/>
  <c r="Y61" i="5"/>
  <c r="X61" i="5" s="1"/>
  <c r="Y60" i="5"/>
  <c r="X60" i="5" s="1"/>
  <c r="Y59" i="5"/>
  <c r="X59" i="5" s="1"/>
  <c r="Y65" i="5"/>
  <c r="X65" i="5" s="1"/>
  <c r="Y57" i="5"/>
  <c r="D29" i="5"/>
  <c r="E31" i="5"/>
  <c r="F31" i="5" s="1"/>
  <c r="E36" i="5"/>
  <c r="F36" i="5" s="1"/>
  <c r="D39" i="5"/>
  <c r="E52" i="5"/>
  <c r="F52" i="5" s="1"/>
  <c r="D60" i="5"/>
  <c r="Y44" i="5"/>
  <c r="X44" i="5" s="1"/>
  <c r="Y42" i="5"/>
  <c r="X42" i="5" s="1"/>
  <c r="Y41" i="5"/>
  <c r="X41" i="5" s="1"/>
  <c r="Y39" i="5"/>
  <c r="X39" i="5" s="1"/>
  <c r="Y37" i="5"/>
  <c r="X37" i="5" s="1"/>
  <c r="Y28" i="5"/>
  <c r="X28" i="5" s="1"/>
  <c r="Y38" i="5"/>
  <c r="X38" i="5" s="1"/>
  <c r="Y45" i="5"/>
  <c r="X45" i="5" s="1"/>
  <c r="D23" i="5"/>
  <c r="Y43" i="5"/>
  <c r="X43" i="5" s="1"/>
  <c r="E51" i="5"/>
  <c r="F51" i="5" s="1"/>
  <c r="D51" i="5"/>
  <c r="Y64" i="5"/>
  <c r="X64" i="5" s="1"/>
  <c r="E21" i="5"/>
  <c r="F21" i="5" s="1"/>
  <c r="Y112" i="5"/>
  <c r="X112" i="5" s="1"/>
  <c r="Y102" i="5"/>
  <c r="X102" i="5" s="1"/>
  <c r="Y105" i="5"/>
  <c r="X105" i="5" s="1"/>
  <c r="Y104" i="5"/>
  <c r="X104" i="5" s="1"/>
  <c r="Y113" i="5"/>
  <c r="Y111" i="5"/>
  <c r="X111" i="5" s="1"/>
  <c r="Y110" i="5"/>
  <c r="X110" i="5" s="1"/>
  <c r="Y108" i="5"/>
  <c r="X108" i="5" s="1"/>
  <c r="Y107" i="5"/>
  <c r="X107" i="5" s="1"/>
  <c r="Y106" i="5"/>
  <c r="Y103" i="5"/>
  <c r="Y101" i="5"/>
  <c r="X101" i="5" s="1"/>
  <c r="Y100" i="5"/>
  <c r="X100" i="5" s="1"/>
  <c r="Y98" i="5"/>
  <c r="X98" i="5" s="1"/>
  <c r="Y97" i="5"/>
  <c r="X97" i="5" s="1"/>
  <c r="Y96" i="5"/>
  <c r="Y115" i="5"/>
  <c r="X115" i="5" s="1"/>
  <c r="Y109" i="5"/>
  <c r="X109" i="5" s="1"/>
  <c r="Y114" i="5"/>
  <c r="X114" i="5" s="1"/>
  <c r="Y99" i="5"/>
  <c r="X99" i="5" s="1"/>
  <c r="E23" i="5"/>
  <c r="F23" i="5" s="1"/>
  <c r="D32" i="5"/>
  <c r="Z44" i="5"/>
  <c r="Y33" i="5"/>
  <c r="X33" i="5" s="1"/>
  <c r="Y79" i="5"/>
  <c r="X79" i="5" s="1"/>
  <c r="Y85" i="5"/>
  <c r="X85" i="5" s="1"/>
  <c r="Y81" i="5"/>
  <c r="X81" i="5" s="1"/>
  <c r="Y82" i="5"/>
  <c r="X82" i="5" s="1"/>
  <c r="Y78" i="5"/>
  <c r="X78" i="5" s="1"/>
  <c r="Y83" i="5"/>
  <c r="X83" i="5" s="1"/>
  <c r="Y77" i="5"/>
  <c r="X77" i="5" s="1"/>
  <c r="Y76" i="5"/>
  <c r="X76" i="5" s="1"/>
  <c r="Y80" i="5"/>
  <c r="Y84" i="5"/>
  <c r="X84" i="5" s="1"/>
  <c r="Y26" i="5"/>
  <c r="E32" i="5"/>
  <c r="F32" i="5" s="1"/>
  <c r="E49" i="5"/>
  <c r="F49" i="5" s="1"/>
  <c r="D49" i="5"/>
  <c r="Z49" i="5"/>
  <c r="D59" i="5"/>
  <c r="E81" i="5"/>
  <c r="F81" i="5" s="1"/>
  <c r="E50" i="5"/>
  <c r="F50" i="5" s="1"/>
  <c r="E75" i="5"/>
  <c r="F75" i="5" s="1"/>
  <c r="D75" i="5"/>
  <c r="D50" i="5"/>
  <c r="D62" i="5"/>
  <c r="Z54" i="5"/>
  <c r="E62" i="5"/>
  <c r="F62" i="5" s="1"/>
  <c r="E77" i="5"/>
  <c r="F77" i="5" s="1"/>
  <c r="D77" i="5"/>
  <c r="G86" i="5"/>
  <c r="H86" i="5" s="1"/>
  <c r="E63" i="5"/>
  <c r="F63" i="5" s="1"/>
  <c r="E74" i="5"/>
  <c r="F74" i="5" s="1"/>
  <c r="D69" i="5"/>
  <c r="D74" i="5"/>
  <c r="E79" i="5"/>
  <c r="F79" i="5" s="1"/>
  <c r="D79" i="5"/>
  <c r="E47" i="5"/>
  <c r="F47" i="5" s="1"/>
  <c r="D54" i="5"/>
  <c r="E55" i="5"/>
  <c r="F55" i="5" s="1"/>
  <c r="G66" i="5"/>
  <c r="H66" i="5" s="1"/>
  <c r="E67" i="5"/>
  <c r="F67" i="5" s="1"/>
  <c r="D67" i="5"/>
  <c r="Z68" i="5"/>
  <c r="E68" i="5"/>
  <c r="F68" i="5" s="1"/>
  <c r="D68" i="5"/>
  <c r="E69" i="5"/>
  <c r="F69" i="5" s="1"/>
  <c r="E84" i="5"/>
  <c r="F84" i="5" s="1"/>
  <c r="D84" i="5"/>
  <c r="E71" i="5"/>
  <c r="F71" i="5" s="1"/>
  <c r="D71" i="5"/>
  <c r="Z71" i="5"/>
  <c r="E76" i="5"/>
  <c r="F76" i="5" s="1"/>
  <c r="D76" i="5"/>
  <c r="E70" i="5"/>
  <c r="F70" i="5" s="1"/>
  <c r="E85" i="5"/>
  <c r="F85" i="5" s="1"/>
  <c r="D85" i="5"/>
  <c r="Z85" i="5"/>
  <c r="D92" i="5"/>
  <c r="E92" i="5"/>
  <c r="F92" i="5" s="1"/>
  <c r="G104" i="5"/>
  <c r="H104" i="5"/>
  <c r="G105" i="5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D109" i="5"/>
  <c r="E109" i="5"/>
  <c r="F109" i="5" s="1"/>
  <c r="Z109" i="5"/>
  <c r="E98" i="5"/>
  <c r="F98" i="5" s="1"/>
  <c r="D98" i="5"/>
  <c r="D99" i="5"/>
  <c r="E99" i="5"/>
  <c r="F99" i="5" s="1"/>
  <c r="Z66" i="5"/>
  <c r="Z78" i="5"/>
  <c r="E108" i="5"/>
  <c r="F108" i="5" s="1"/>
  <c r="Z108" i="5"/>
  <c r="D108" i="5"/>
  <c r="E115" i="5"/>
  <c r="F115" i="5" s="1"/>
  <c r="D115" i="5"/>
  <c r="D78" i="5"/>
  <c r="D83" i="5"/>
  <c r="E78" i="5"/>
  <c r="F78" i="5" s="1"/>
  <c r="E83" i="5"/>
  <c r="F83" i="5" s="1"/>
  <c r="G87" i="5"/>
  <c r="H87" i="5"/>
  <c r="Z91" i="5"/>
  <c r="D91" i="5"/>
  <c r="E91" i="5"/>
  <c r="F91" i="5" s="1"/>
  <c r="E82" i="5"/>
  <c r="F82" i="5" s="1"/>
  <c r="D82" i="5"/>
  <c r="D94" i="5"/>
  <c r="E94" i="5"/>
  <c r="F94" i="5" s="1"/>
  <c r="E102" i="5"/>
  <c r="F102" i="5" s="1"/>
  <c r="D102" i="5"/>
  <c r="G106" i="5"/>
  <c r="H106" i="5" s="1"/>
  <c r="D70" i="5"/>
  <c r="E110" i="5"/>
  <c r="F110" i="5" s="1"/>
  <c r="D110" i="5"/>
  <c r="E100" i="5"/>
  <c r="F100" i="5" s="1"/>
  <c r="D100" i="5"/>
  <c r="Z104" i="5"/>
  <c r="E111" i="5"/>
  <c r="F111" i="5" s="1"/>
  <c r="D111" i="5"/>
  <c r="E101" i="5"/>
  <c r="F101" i="5" s="1"/>
  <c r="D101" i="5"/>
  <c r="E112" i="5"/>
  <c r="F112" i="5" s="1"/>
  <c r="D112" i="5"/>
  <c r="Z112" i="5"/>
  <c r="G114" i="5"/>
  <c r="H114" i="5" s="1"/>
  <c r="Z89" i="5"/>
  <c r="E89" i="5"/>
  <c r="F89" i="5" s="1"/>
  <c r="D90" i="5"/>
  <c r="E90" i="5"/>
  <c r="F90" i="5" s="1"/>
  <c r="E97" i="5"/>
  <c r="F97" i="5" s="1"/>
  <c r="D97" i="5"/>
  <c r="D89" i="5"/>
  <c r="G113" i="5"/>
  <c r="H113" i="5" s="1"/>
  <c r="D93" i="5"/>
  <c r="E93" i="5"/>
  <c r="F93" i="5" s="1"/>
  <c r="E107" i="5"/>
  <c r="F107" i="5" s="1"/>
  <c r="D107" i="5"/>
  <c r="Z95" i="5"/>
  <c r="D95" i="5"/>
  <c r="D104" i="5"/>
  <c r="D105" i="5"/>
  <c r="AN9" i="3"/>
  <c r="AS3" i="3"/>
  <c r="AS4" i="3"/>
  <c r="AS5" i="3"/>
  <c r="AS6" i="3"/>
  <c r="AS7" i="3"/>
  <c r="AS8" i="3"/>
  <c r="AS9" i="3"/>
  <c r="AS2" i="3"/>
  <c r="C10" i="4"/>
  <c r="F7" i="4"/>
  <c r="F8" i="4"/>
  <c r="F9" i="4"/>
  <c r="F10" i="4"/>
  <c r="G10" i="4"/>
  <c r="F11" i="4"/>
  <c r="F6" i="4"/>
  <c r="D11" i="4"/>
  <c r="C11" i="4"/>
  <c r="G11" i="4" s="1"/>
  <c r="C7" i="4"/>
  <c r="E7" i="4" s="1"/>
  <c r="C8" i="4"/>
  <c r="E8" i="4" s="1"/>
  <c r="C9" i="4"/>
  <c r="E9" i="4" s="1"/>
  <c r="D7" i="4"/>
  <c r="D8" i="4"/>
  <c r="D9" i="4"/>
  <c r="D10" i="4"/>
  <c r="E10" i="4"/>
  <c r="C6" i="4"/>
  <c r="G6" i="4" s="1"/>
  <c r="D6" i="4"/>
  <c r="A15" i="4"/>
  <c r="A16" i="4"/>
  <c r="A17" i="4"/>
  <c r="A14" i="4"/>
  <c r="M13" i="4"/>
  <c r="C5" i="4"/>
  <c r="E5" i="4" s="1"/>
  <c r="B5" i="4"/>
  <c r="D5" i="4" s="1"/>
  <c r="Y81" i="3"/>
  <c r="Y82" i="3"/>
  <c r="Y83" i="3"/>
  <c r="Y99" i="3"/>
  <c r="Y101" i="3"/>
  <c r="Y102" i="3"/>
  <c r="Y103" i="3"/>
  <c r="Y109" i="3"/>
  <c r="Y111" i="3"/>
  <c r="Y112" i="3"/>
  <c r="Y113" i="3"/>
  <c r="AP9" i="3"/>
  <c r="AQ9" i="3" s="1"/>
  <c r="Y104" i="3" s="1"/>
  <c r="AQ4" i="3"/>
  <c r="Y47" i="3" s="1"/>
  <c r="AQ6" i="3"/>
  <c r="Y67" i="3" s="1"/>
  <c r="AQ8" i="3"/>
  <c r="Y94" i="3" s="1"/>
  <c r="AP8" i="3"/>
  <c r="AN8" i="3"/>
  <c r="AP7" i="3"/>
  <c r="AQ7" i="3" s="1"/>
  <c r="Y84" i="3" s="1"/>
  <c r="AN7" i="3"/>
  <c r="AP5" i="3"/>
  <c r="AQ5" i="3" s="1"/>
  <c r="AP6" i="3"/>
  <c r="AN5" i="3"/>
  <c r="AN6" i="3"/>
  <c r="AP3" i="3"/>
  <c r="AQ3" i="3" s="1"/>
  <c r="AP4" i="3"/>
  <c r="AP2" i="3"/>
  <c r="AQ2" i="3" s="1"/>
  <c r="AN4" i="3"/>
  <c r="AN3" i="3"/>
  <c r="AN2" i="3"/>
  <c r="A17" i="14" l="1"/>
  <c r="V16" i="14"/>
  <c r="L16" i="14"/>
  <c r="AX16" i="16"/>
  <c r="AY16" i="16"/>
  <c r="E16" i="16"/>
  <c r="D16" i="16"/>
  <c r="O16" i="16"/>
  <c r="N16" i="16"/>
  <c r="BX17" i="16"/>
  <c r="BU18" i="16"/>
  <c r="Y16" i="16"/>
  <c r="X16" i="16"/>
  <c r="AG15" i="16"/>
  <c r="AM15" i="16"/>
  <c r="AN15" i="16" s="1"/>
  <c r="V17" i="16"/>
  <c r="B17" i="16"/>
  <c r="AW17" i="16"/>
  <c r="A18" i="16"/>
  <c r="L17" i="16"/>
  <c r="A12" i="15"/>
  <c r="M12" i="15" s="1"/>
  <c r="AW17" i="14"/>
  <c r="CD17" i="14"/>
  <c r="CG16" i="14"/>
  <c r="B16" i="14"/>
  <c r="A11" i="15"/>
  <c r="M11" i="15" s="1"/>
  <c r="AW16" i="14"/>
  <c r="M57" i="14"/>
  <c r="M51" i="14"/>
  <c r="M46" i="14"/>
  <c r="M30" i="14"/>
  <c r="M26" i="14"/>
  <c r="M16" i="14"/>
  <c r="O16" i="14" s="1"/>
  <c r="W65" i="14"/>
  <c r="W61" i="14"/>
  <c r="W57" i="14"/>
  <c r="W53" i="14"/>
  <c r="W49" i="14"/>
  <c r="W45" i="14"/>
  <c r="W41" i="14"/>
  <c r="W37" i="14"/>
  <c r="W33" i="14"/>
  <c r="W29" i="14"/>
  <c r="W25" i="14"/>
  <c r="W21" i="14"/>
  <c r="W17" i="14"/>
  <c r="M64" i="14"/>
  <c r="M50" i="14"/>
  <c r="M45" i="14"/>
  <c r="M36" i="14"/>
  <c r="M29" i="14"/>
  <c r="M25" i="14"/>
  <c r="M20" i="14"/>
  <c r="M15" i="14"/>
  <c r="O15" i="14" s="1"/>
  <c r="M63" i="14"/>
  <c r="M49" i="14"/>
  <c r="M40" i="14"/>
  <c r="M35" i="14"/>
  <c r="M19" i="14"/>
  <c r="M56" i="14"/>
  <c r="M39" i="14"/>
  <c r="M34" i="14"/>
  <c r="W64" i="14"/>
  <c r="W60" i="14"/>
  <c r="W56" i="14"/>
  <c r="W52" i="14"/>
  <c r="W48" i="14"/>
  <c r="W44" i="14"/>
  <c r="W40" i="14"/>
  <c r="W36" i="14"/>
  <c r="W32" i="14"/>
  <c r="W28" i="14"/>
  <c r="W24" i="14"/>
  <c r="W20" i="14"/>
  <c r="W16" i="14"/>
  <c r="Y16" i="14" s="1"/>
  <c r="M62" i="14"/>
  <c r="M55" i="14"/>
  <c r="M33" i="14"/>
  <c r="M61" i="14"/>
  <c r="M48" i="14"/>
  <c r="M44" i="14"/>
  <c r="M28" i="14"/>
  <c r="M24" i="14"/>
  <c r="M18" i="14"/>
  <c r="W63" i="14"/>
  <c r="W59" i="14"/>
  <c r="W55" i="14"/>
  <c r="W51" i="14"/>
  <c r="W47" i="14"/>
  <c r="W43" i="14"/>
  <c r="W39" i="14"/>
  <c r="W35" i="14"/>
  <c r="W31" i="14"/>
  <c r="W27" i="14"/>
  <c r="W23" i="14"/>
  <c r="W19" i="14"/>
  <c r="W15" i="14"/>
  <c r="Y15" i="14" s="1"/>
  <c r="M60" i="14"/>
  <c r="M54" i="14"/>
  <c r="M47" i="14"/>
  <c r="M43" i="14"/>
  <c r="M38" i="14"/>
  <c r="M27" i="14"/>
  <c r="M23" i="14"/>
  <c r="M17" i="14"/>
  <c r="M59" i="14"/>
  <c r="M53" i="14"/>
  <c r="M42" i="14"/>
  <c r="M37" i="14"/>
  <c r="M22" i="14"/>
  <c r="M41" i="14"/>
  <c r="M32" i="14"/>
  <c r="M21" i="14"/>
  <c r="W62" i="14"/>
  <c r="W58" i="14"/>
  <c r="W54" i="14"/>
  <c r="W50" i="14"/>
  <c r="W46" i="14"/>
  <c r="W42" i="14"/>
  <c r="W38" i="14"/>
  <c r="W34" i="14"/>
  <c r="W30" i="14"/>
  <c r="W26" i="14"/>
  <c r="W22" i="14"/>
  <c r="W18" i="14"/>
  <c r="M65" i="14"/>
  <c r="M58" i="14"/>
  <c r="M52" i="14"/>
  <c r="M31" i="14"/>
  <c r="V17" i="14"/>
  <c r="L17" i="14"/>
  <c r="C17" i="14"/>
  <c r="C27" i="14"/>
  <c r="C37" i="14"/>
  <c r="C47" i="14"/>
  <c r="C57" i="14"/>
  <c r="C42" i="14"/>
  <c r="C18" i="14"/>
  <c r="C28" i="14"/>
  <c r="C38" i="14"/>
  <c r="C48" i="14"/>
  <c r="C58" i="14"/>
  <c r="C62" i="14"/>
  <c r="C19" i="14"/>
  <c r="C29" i="14"/>
  <c r="C39" i="14"/>
  <c r="C49" i="14"/>
  <c r="C59" i="14"/>
  <c r="C20" i="14"/>
  <c r="C30" i="14"/>
  <c r="C40" i="14"/>
  <c r="C50" i="14"/>
  <c r="C60" i="14"/>
  <c r="C52" i="14"/>
  <c r="C21" i="14"/>
  <c r="C31" i="14"/>
  <c r="C41" i="14"/>
  <c r="C51" i="14"/>
  <c r="C61" i="14"/>
  <c r="C22" i="14"/>
  <c r="C23" i="14"/>
  <c r="C33" i="14"/>
  <c r="C43" i="14"/>
  <c r="C53" i="14"/>
  <c r="C63" i="14"/>
  <c r="C24" i="14"/>
  <c r="C34" i="14"/>
  <c r="C44" i="14"/>
  <c r="C54" i="14"/>
  <c r="C64" i="14"/>
  <c r="C25" i="14"/>
  <c r="C35" i="14"/>
  <c r="C45" i="14"/>
  <c r="C55" i="14"/>
  <c r="C65" i="14"/>
  <c r="C32" i="14"/>
  <c r="C16" i="14"/>
  <c r="E16" i="14" s="1"/>
  <c r="C26" i="14"/>
  <c r="C36" i="14"/>
  <c r="C46" i="14"/>
  <c r="C56" i="14"/>
  <c r="C15" i="14"/>
  <c r="E15" i="14" s="1"/>
  <c r="A18" i="14"/>
  <c r="AR80" i="5"/>
  <c r="AQ99" i="5"/>
  <c r="AP84" i="5"/>
  <c r="AQ49" i="5"/>
  <c r="AR85" i="5"/>
  <c r="AP74" i="5"/>
  <c r="AR40" i="5"/>
  <c r="AS40" i="5" s="1"/>
  <c r="AR74" i="5"/>
  <c r="AS99" i="5"/>
  <c r="AR84" i="5"/>
  <c r="AS84" i="5" s="1"/>
  <c r="AP30" i="5"/>
  <c r="AR34" i="5"/>
  <c r="AS34" i="5" s="1"/>
  <c r="AR25" i="5"/>
  <c r="AR90" i="5"/>
  <c r="AR70" i="5"/>
  <c r="AS70" i="5" s="1"/>
  <c r="AR30" i="5"/>
  <c r="AS29" i="5" s="1"/>
  <c r="AP60" i="5"/>
  <c r="AP70" i="5"/>
  <c r="AR83" i="5"/>
  <c r="AS83" i="5" s="1"/>
  <c r="AS114" i="5"/>
  <c r="AS112" i="5"/>
  <c r="AP34" i="5"/>
  <c r="AP25" i="5"/>
  <c r="AP90" i="5"/>
  <c r="AP83" i="5"/>
  <c r="AS104" i="5"/>
  <c r="AS113" i="5"/>
  <c r="AS54" i="5"/>
  <c r="N60" i="12"/>
  <c r="O60" i="12" s="1"/>
  <c r="N87" i="12"/>
  <c r="O87" i="12" s="1"/>
  <c r="N38" i="12"/>
  <c r="O38" i="12" s="1"/>
  <c r="N17" i="12"/>
  <c r="O17" i="12" s="1"/>
  <c r="N28" i="12"/>
  <c r="O28" i="12" s="1"/>
  <c r="N109" i="12"/>
  <c r="O109" i="12" s="1"/>
  <c r="R111" i="12"/>
  <c r="S111" i="12" s="1"/>
  <c r="T111" i="12" s="1"/>
  <c r="N36" i="12"/>
  <c r="O36" i="12" s="1"/>
  <c r="N70" i="12"/>
  <c r="O70" i="12" s="1"/>
  <c r="R95" i="12"/>
  <c r="S95" i="12" s="1"/>
  <c r="T95" i="12" s="1"/>
  <c r="R22" i="12"/>
  <c r="S22" i="12" s="1"/>
  <c r="T22" i="12" s="1"/>
  <c r="L96" i="12"/>
  <c r="R27" i="12"/>
  <c r="S27" i="12" s="1"/>
  <c r="T27" i="12" s="1"/>
  <c r="R37" i="12"/>
  <c r="S37" i="12" s="1"/>
  <c r="T37" i="12" s="1"/>
  <c r="R57" i="12"/>
  <c r="S57" i="12" s="1"/>
  <c r="T57" i="12" s="1"/>
  <c r="N51" i="12"/>
  <c r="O51" i="12" s="1"/>
  <c r="L44" i="12"/>
  <c r="R55" i="12"/>
  <c r="S55" i="12" s="1"/>
  <c r="T55" i="12" s="1"/>
  <c r="R32" i="12"/>
  <c r="S32" i="12" s="1"/>
  <c r="T32" i="12" s="1"/>
  <c r="N61" i="12"/>
  <c r="O61" i="12" s="1"/>
  <c r="R115" i="12"/>
  <c r="S115" i="12" s="1"/>
  <c r="T115" i="12" s="1"/>
  <c r="L47" i="12"/>
  <c r="L64" i="12"/>
  <c r="N90" i="12"/>
  <c r="O90" i="12" s="1"/>
  <c r="L91" i="12"/>
  <c r="R78" i="12"/>
  <c r="S78" i="12" s="1"/>
  <c r="T78" i="12" s="1"/>
  <c r="N102" i="12"/>
  <c r="O102" i="12" s="1"/>
  <c r="N110" i="12"/>
  <c r="O110" i="12" s="1"/>
  <c r="L42" i="12"/>
  <c r="N49" i="12"/>
  <c r="O49" i="12" s="1"/>
  <c r="N67" i="12"/>
  <c r="O67" i="12" s="1"/>
  <c r="R73" i="12"/>
  <c r="S73" i="12" s="1"/>
  <c r="T73" i="12" s="1"/>
  <c r="R113" i="12"/>
  <c r="S113" i="12" s="1"/>
  <c r="T113" i="12" s="1"/>
  <c r="L31" i="12"/>
  <c r="N101" i="12"/>
  <c r="O101" i="12" s="1"/>
  <c r="L46" i="12"/>
  <c r="N50" i="12"/>
  <c r="O50" i="12" s="1"/>
  <c r="L34" i="12"/>
  <c r="K34" i="12"/>
  <c r="H34" i="12"/>
  <c r="K66" i="12"/>
  <c r="L66" i="12"/>
  <c r="H66" i="12"/>
  <c r="N76" i="12"/>
  <c r="O76" i="12" s="1"/>
  <c r="K96" i="12"/>
  <c r="H96" i="12"/>
  <c r="K42" i="12"/>
  <c r="H42" i="12"/>
  <c r="K63" i="12"/>
  <c r="N63" i="12" s="1"/>
  <c r="O63" i="12" s="1"/>
  <c r="H63" i="12"/>
  <c r="K29" i="12"/>
  <c r="N29" i="12" s="1"/>
  <c r="O29" i="12" s="1"/>
  <c r="H29" i="12"/>
  <c r="L25" i="12"/>
  <c r="H48" i="12"/>
  <c r="K48" i="12"/>
  <c r="L48" i="12"/>
  <c r="H72" i="12"/>
  <c r="K72" i="12"/>
  <c r="H100" i="12"/>
  <c r="K100" i="12"/>
  <c r="K86" i="12"/>
  <c r="L86" i="12"/>
  <c r="H86" i="12"/>
  <c r="H97" i="12"/>
  <c r="K97" i="12"/>
  <c r="H21" i="12"/>
  <c r="K21" i="12"/>
  <c r="K83" i="12"/>
  <c r="H83" i="12"/>
  <c r="H108" i="12"/>
  <c r="K108" i="12"/>
  <c r="K52" i="12"/>
  <c r="H52" i="12"/>
  <c r="K89" i="12"/>
  <c r="H89" i="12"/>
  <c r="H82" i="12"/>
  <c r="K82" i="12"/>
  <c r="N82" i="12" s="1"/>
  <c r="O82" i="12" s="1"/>
  <c r="R82" i="12"/>
  <c r="S82" i="12" s="1"/>
  <c r="T82" i="12" s="1"/>
  <c r="K91" i="12"/>
  <c r="H91" i="12"/>
  <c r="H88" i="12"/>
  <c r="L88" i="12"/>
  <c r="K88" i="12"/>
  <c r="L72" i="12"/>
  <c r="K104" i="12"/>
  <c r="H104" i="12"/>
  <c r="K43" i="12"/>
  <c r="H43" i="12"/>
  <c r="K65" i="12"/>
  <c r="N65" i="12" s="1"/>
  <c r="O65" i="12" s="1"/>
  <c r="H65" i="12"/>
  <c r="L108" i="12"/>
  <c r="N108" i="12" s="1"/>
  <c r="O108" i="12" s="1"/>
  <c r="L52" i="12"/>
  <c r="N52" i="12" s="1"/>
  <c r="O52" i="12" s="1"/>
  <c r="H35" i="12"/>
  <c r="K35" i="12"/>
  <c r="L35" i="12"/>
  <c r="H103" i="12"/>
  <c r="K103" i="12"/>
  <c r="H71" i="12"/>
  <c r="K71" i="12"/>
  <c r="N71" i="12" s="1"/>
  <c r="O71" i="12" s="1"/>
  <c r="K99" i="12"/>
  <c r="H99" i="12"/>
  <c r="H75" i="12"/>
  <c r="K75" i="12"/>
  <c r="L75" i="12"/>
  <c r="R104" i="12"/>
  <c r="S104" i="12" s="1"/>
  <c r="T104" i="12" s="1"/>
  <c r="L104" i="12"/>
  <c r="L43" i="12"/>
  <c r="N43" i="12" s="1"/>
  <c r="O43" i="12" s="1"/>
  <c r="H73" i="12"/>
  <c r="K73" i="12"/>
  <c r="N73" i="12" s="1"/>
  <c r="O73" i="12" s="1"/>
  <c r="K45" i="12"/>
  <c r="H45" i="12"/>
  <c r="K19" i="12"/>
  <c r="H19" i="12"/>
  <c r="R19" i="12"/>
  <c r="S19" i="12" s="1"/>
  <c r="T19" i="12" s="1"/>
  <c r="L83" i="12"/>
  <c r="L89" i="12"/>
  <c r="H92" i="12"/>
  <c r="K92" i="12"/>
  <c r="H56" i="12"/>
  <c r="K56" i="12"/>
  <c r="H114" i="12"/>
  <c r="K114" i="12"/>
  <c r="L100" i="12"/>
  <c r="R48" i="12"/>
  <c r="S48" i="12" s="1"/>
  <c r="T48" i="12" s="1"/>
  <c r="L24" i="12"/>
  <c r="K24" i="12"/>
  <c r="H24" i="12"/>
  <c r="R52" i="12"/>
  <c r="S52" i="12" s="1"/>
  <c r="T52" i="12" s="1"/>
  <c r="H25" i="12"/>
  <c r="K25" i="12"/>
  <c r="K30" i="12"/>
  <c r="H30" i="12"/>
  <c r="L45" i="12"/>
  <c r="L19" i="12"/>
  <c r="R108" i="12"/>
  <c r="S108" i="12" s="1"/>
  <c r="T108" i="12" s="1"/>
  <c r="K20" i="12"/>
  <c r="N20" i="12" s="1"/>
  <c r="O20" i="12" s="1"/>
  <c r="H20" i="12"/>
  <c r="R103" i="12"/>
  <c r="S103" i="12" s="1"/>
  <c r="T103" i="12" s="1"/>
  <c r="L56" i="12"/>
  <c r="H59" i="12"/>
  <c r="K59" i="12"/>
  <c r="H115" i="12"/>
  <c r="K115" i="12"/>
  <c r="N115" i="12" s="1"/>
  <c r="O115" i="12" s="1"/>
  <c r="K81" i="12"/>
  <c r="N81" i="12" s="1"/>
  <c r="O81" i="12" s="1"/>
  <c r="H81" i="12"/>
  <c r="R81" i="12"/>
  <c r="S81" i="12" s="1"/>
  <c r="T81" i="12" s="1"/>
  <c r="H93" i="12"/>
  <c r="R93" i="12"/>
  <c r="S93" i="12" s="1"/>
  <c r="T93" i="12" s="1"/>
  <c r="K93" i="12"/>
  <c r="K69" i="12"/>
  <c r="H69" i="12"/>
  <c r="L69" i="12"/>
  <c r="L99" i="12"/>
  <c r="H111" i="12"/>
  <c r="K111" i="12"/>
  <c r="N111" i="12" s="1"/>
  <c r="O111" i="12" s="1"/>
  <c r="H95" i="12"/>
  <c r="K95" i="12"/>
  <c r="N95" i="12" s="1"/>
  <c r="O95" i="12" s="1"/>
  <c r="H39" i="12"/>
  <c r="L39" i="12"/>
  <c r="K39" i="12"/>
  <c r="L21" i="12"/>
  <c r="R24" i="12"/>
  <c r="S24" i="12" s="1"/>
  <c r="T24" i="12" s="1"/>
  <c r="L30" i="12"/>
  <c r="H113" i="12"/>
  <c r="K113" i="12"/>
  <c r="N113" i="12" s="1"/>
  <c r="O113" i="12" s="1"/>
  <c r="R71" i="12"/>
  <c r="S71" i="12" s="1"/>
  <c r="T71" i="12" s="1"/>
  <c r="K44" i="12"/>
  <c r="N44" i="12" s="1"/>
  <c r="O44" i="12" s="1"/>
  <c r="H44" i="12"/>
  <c r="K27" i="12"/>
  <c r="N27" i="12" s="1"/>
  <c r="O27" i="12" s="1"/>
  <c r="H27" i="12"/>
  <c r="H46" i="12"/>
  <c r="K46" i="12"/>
  <c r="K85" i="12"/>
  <c r="N85" i="12" s="1"/>
  <c r="O85" i="12" s="1"/>
  <c r="H85" i="12"/>
  <c r="N79" i="12"/>
  <c r="O79" i="12" s="1"/>
  <c r="L54" i="12"/>
  <c r="K54" i="12"/>
  <c r="H54" i="12"/>
  <c r="R34" i="12"/>
  <c r="S34" i="12" s="1"/>
  <c r="T34" i="12" s="1"/>
  <c r="H18" i="12"/>
  <c r="L18" i="12"/>
  <c r="K18" i="12"/>
  <c r="R65" i="12"/>
  <c r="S65" i="12" s="1"/>
  <c r="T65" i="12" s="1"/>
  <c r="K58" i="12"/>
  <c r="H58" i="12"/>
  <c r="R63" i="12"/>
  <c r="S63" i="12" s="1"/>
  <c r="T63" i="12" s="1"/>
  <c r="K78" i="12"/>
  <c r="N78" i="12" s="1"/>
  <c r="O78" i="12" s="1"/>
  <c r="H78" i="12"/>
  <c r="K55" i="12"/>
  <c r="N55" i="12" s="1"/>
  <c r="O55" i="12" s="1"/>
  <c r="H55" i="12"/>
  <c r="K22" i="12"/>
  <c r="N22" i="12" s="1"/>
  <c r="O22" i="12" s="1"/>
  <c r="H22" i="12"/>
  <c r="R114" i="12"/>
  <c r="S114" i="12" s="1"/>
  <c r="T114" i="12" s="1"/>
  <c r="N112" i="12"/>
  <c r="O112" i="12" s="1"/>
  <c r="H84" i="12"/>
  <c r="L84" i="12"/>
  <c r="K84" i="12"/>
  <c r="H62" i="12"/>
  <c r="K62" i="12"/>
  <c r="N62" i="12" s="1"/>
  <c r="O62" i="12" s="1"/>
  <c r="L93" i="12"/>
  <c r="H37" i="12"/>
  <c r="K37" i="12"/>
  <c r="N37" i="12" s="1"/>
  <c r="O37" i="12" s="1"/>
  <c r="R99" i="12"/>
  <c r="S99" i="12" s="1"/>
  <c r="T99" i="12" s="1"/>
  <c r="H64" i="12"/>
  <c r="K64" i="12"/>
  <c r="K77" i="12"/>
  <c r="N77" i="12" s="1"/>
  <c r="O77" i="12" s="1"/>
  <c r="H77" i="12"/>
  <c r="R97" i="12"/>
  <c r="S97" i="12" s="1"/>
  <c r="T97" i="12" s="1"/>
  <c r="R43" i="12"/>
  <c r="S43" i="12" s="1"/>
  <c r="T43" i="12" s="1"/>
  <c r="R30" i="12"/>
  <c r="S30" i="12" s="1"/>
  <c r="T30" i="12" s="1"/>
  <c r="R45" i="12"/>
  <c r="S45" i="12" s="1"/>
  <c r="T45" i="12" s="1"/>
  <c r="L58" i="12"/>
  <c r="K47" i="12"/>
  <c r="N47" i="12" s="1"/>
  <c r="O47" i="12" s="1"/>
  <c r="H47" i="12"/>
  <c r="R89" i="12"/>
  <c r="S89" i="12" s="1"/>
  <c r="T89" i="12" s="1"/>
  <c r="L103" i="12"/>
  <c r="H80" i="12"/>
  <c r="R80" i="12"/>
  <c r="S80" i="12" s="1"/>
  <c r="T80" i="12" s="1"/>
  <c r="K80" i="12"/>
  <c r="N80" i="12" s="1"/>
  <c r="O80" i="12" s="1"/>
  <c r="L114" i="12"/>
  <c r="N114" i="12" s="1"/>
  <c r="O114" i="12" s="1"/>
  <c r="N98" i="12"/>
  <c r="O98" i="12" s="1"/>
  <c r="K105" i="12"/>
  <c r="N105" i="12" s="1"/>
  <c r="O105" i="12" s="1"/>
  <c r="H105" i="12"/>
  <c r="R105" i="12"/>
  <c r="S105" i="12" s="1"/>
  <c r="T105" i="12" s="1"/>
  <c r="R77" i="12"/>
  <c r="S77" i="12" s="1"/>
  <c r="T77" i="12" s="1"/>
  <c r="L53" i="12"/>
  <c r="K53" i="12"/>
  <c r="H53" i="12"/>
  <c r="L97" i="12"/>
  <c r="R72" i="12"/>
  <c r="S72" i="12" s="1"/>
  <c r="T72" i="12" s="1"/>
  <c r="R20" i="12"/>
  <c r="S20" i="12" s="1"/>
  <c r="T20" i="12" s="1"/>
  <c r="R83" i="12"/>
  <c r="S83" i="12" s="1"/>
  <c r="T83" i="12" s="1"/>
  <c r="L92" i="12"/>
  <c r="K57" i="12"/>
  <c r="N57" i="12" s="1"/>
  <c r="O57" i="12" s="1"/>
  <c r="H57" i="12"/>
  <c r="R29" i="12"/>
  <c r="S29" i="12" s="1"/>
  <c r="T29" i="12" s="1"/>
  <c r="H31" i="12"/>
  <c r="K31" i="12"/>
  <c r="K32" i="12"/>
  <c r="N32" i="12" s="1"/>
  <c r="O32" i="12" s="1"/>
  <c r="H32" i="12"/>
  <c r="L59" i="12"/>
  <c r="Z106" i="10"/>
  <c r="Z101" i="10"/>
  <c r="Z105" i="10"/>
  <c r="AW105" i="10" s="1"/>
  <c r="Z97" i="10"/>
  <c r="Z92" i="10"/>
  <c r="AV94" i="10"/>
  <c r="AW94" i="10"/>
  <c r="AU92" i="10"/>
  <c r="AX92" i="10" s="1"/>
  <c r="AV92" i="10"/>
  <c r="AW92" i="10"/>
  <c r="AW90" i="10"/>
  <c r="AU84" i="10"/>
  <c r="AX84" i="10" s="1"/>
  <c r="AV84" i="10"/>
  <c r="AW84" i="10"/>
  <c r="Z93" i="10"/>
  <c r="AW91" i="10"/>
  <c r="AU91" i="10"/>
  <c r="AX91" i="10" s="1"/>
  <c r="AV91" i="10"/>
  <c r="AU87" i="10"/>
  <c r="AX87" i="10" s="1"/>
  <c r="AV87" i="10"/>
  <c r="AW87" i="10"/>
  <c r="AU86" i="10"/>
  <c r="AX86" i="10" s="1"/>
  <c r="AV86" i="10"/>
  <c r="AW86" i="10"/>
  <c r="AU90" i="10"/>
  <c r="AX90" i="10" s="1"/>
  <c r="AU88" i="10"/>
  <c r="AX88" i="10" s="1"/>
  <c r="AW88" i="10"/>
  <c r="AU99" i="10"/>
  <c r="AX99" i="10" s="1"/>
  <c r="AV99" i="10"/>
  <c r="AW99" i="10"/>
  <c r="AU103" i="10"/>
  <c r="AX103" i="10" s="1"/>
  <c r="AV103" i="10"/>
  <c r="AW103" i="10"/>
  <c r="AV98" i="10"/>
  <c r="AW98" i="10"/>
  <c r="AU98" i="10"/>
  <c r="AX98" i="10" s="1"/>
  <c r="Z109" i="10"/>
  <c r="AE109" i="10" s="1"/>
  <c r="AG109" i="10" s="1"/>
  <c r="AM109" i="10" s="1"/>
  <c r="AP109" i="10" s="1"/>
  <c r="AU97" i="10"/>
  <c r="AX97" i="10" s="1"/>
  <c r="AV97" i="10"/>
  <c r="AW97" i="10"/>
  <c r="AU106" i="10"/>
  <c r="AX106" i="10" s="1"/>
  <c r="AV106" i="10"/>
  <c r="AW106" i="10"/>
  <c r="Z114" i="10"/>
  <c r="AU114" i="10" s="1"/>
  <c r="AX114" i="10" s="1"/>
  <c r="Z107" i="10"/>
  <c r="AA107" i="10" s="1"/>
  <c r="AW101" i="10"/>
  <c r="AU101" i="10"/>
  <c r="AX101" i="10" s="1"/>
  <c r="AV101" i="10"/>
  <c r="AU105" i="10"/>
  <c r="AX105" i="10" s="1"/>
  <c r="AV105" i="10"/>
  <c r="Z108" i="10"/>
  <c r="AW108" i="10" s="1"/>
  <c r="AU95" i="10"/>
  <c r="AX95" i="10" s="1"/>
  <c r="AV95" i="10"/>
  <c r="AW95" i="10"/>
  <c r="AU100" i="10"/>
  <c r="AX100" i="10" s="1"/>
  <c r="AV100" i="10"/>
  <c r="AW100" i="10"/>
  <c r="X115" i="10"/>
  <c r="AU115" i="10"/>
  <c r="Z18" i="10"/>
  <c r="Z24" i="10"/>
  <c r="AW24" i="10" s="1"/>
  <c r="AU18" i="10"/>
  <c r="AX18" i="10" s="1"/>
  <c r="AU19" i="10"/>
  <c r="AX19" i="10" s="1"/>
  <c r="Z20" i="10"/>
  <c r="AE20" i="10" s="1"/>
  <c r="AG20" i="10" s="1"/>
  <c r="AM20" i="10" s="1"/>
  <c r="AP20" i="10" s="1"/>
  <c r="AW18" i="10"/>
  <c r="AW19" i="10"/>
  <c r="Z16" i="10"/>
  <c r="AU16" i="10" s="1"/>
  <c r="AX16" i="10" s="1"/>
  <c r="AV19" i="10"/>
  <c r="Z23" i="10"/>
  <c r="AB23" i="10" s="1"/>
  <c r="AC23" i="10" s="1"/>
  <c r="AD23" i="10" s="1"/>
  <c r="AV18" i="10"/>
  <c r="AQ35" i="10"/>
  <c r="AQ25" i="10"/>
  <c r="AQ27" i="10"/>
  <c r="AQ37" i="10"/>
  <c r="BD36" i="10"/>
  <c r="BE36" i="10" s="1"/>
  <c r="AQ26" i="10"/>
  <c r="AQ36" i="10"/>
  <c r="BD44" i="10"/>
  <c r="BE44" i="10" s="1"/>
  <c r="AQ28" i="10"/>
  <c r="AQ38" i="10"/>
  <c r="BD25" i="10"/>
  <c r="BE25" i="10" s="1"/>
  <c r="AQ29" i="10"/>
  <c r="AQ39" i="10"/>
  <c r="AQ30" i="10"/>
  <c r="AQ40" i="10"/>
  <c r="AQ31" i="10"/>
  <c r="AQ41" i="10"/>
  <c r="AQ32" i="10"/>
  <c r="AQ42" i="10"/>
  <c r="AQ33" i="10"/>
  <c r="AQ43" i="10"/>
  <c r="AQ34" i="10"/>
  <c r="AQ44" i="10"/>
  <c r="V56" i="10"/>
  <c r="W56" i="10" s="1"/>
  <c r="U56" i="10"/>
  <c r="V49" i="10"/>
  <c r="W49" i="10" s="1"/>
  <c r="U49" i="10"/>
  <c r="V112" i="10"/>
  <c r="W112" i="10" s="1"/>
  <c r="U112" i="10"/>
  <c r="V67" i="10"/>
  <c r="W67" i="10" s="1"/>
  <c r="U67" i="10"/>
  <c r="V74" i="10"/>
  <c r="W74" i="10" s="1"/>
  <c r="U74" i="10"/>
  <c r="V55" i="10"/>
  <c r="W55" i="10" s="1"/>
  <c r="U55" i="10"/>
  <c r="V45" i="10"/>
  <c r="W45" i="10" s="1"/>
  <c r="U45" i="10"/>
  <c r="V99" i="10"/>
  <c r="W99" i="10" s="1"/>
  <c r="U99" i="10"/>
  <c r="V16" i="10"/>
  <c r="W16" i="10" s="1"/>
  <c r="U16" i="10"/>
  <c r="V22" i="10"/>
  <c r="W22" i="10" s="1"/>
  <c r="U22" i="10"/>
  <c r="V83" i="10"/>
  <c r="W83" i="10" s="1"/>
  <c r="U83" i="10"/>
  <c r="V86" i="10"/>
  <c r="W86" i="10" s="1"/>
  <c r="U86" i="10"/>
  <c r="V65" i="10"/>
  <c r="W65" i="10" s="1"/>
  <c r="U65" i="10"/>
  <c r="V57" i="10"/>
  <c r="W57" i="10" s="1"/>
  <c r="U57" i="10"/>
  <c r="V18" i="10"/>
  <c r="W18" i="10" s="1"/>
  <c r="U18" i="10"/>
  <c r="AK108" i="10"/>
  <c r="AJ108" i="10"/>
  <c r="AL108" i="10" s="1"/>
  <c r="AK107" i="10"/>
  <c r="AJ107" i="10"/>
  <c r="AL107" i="10" s="1"/>
  <c r="AE82" i="10"/>
  <c r="AG82" i="10" s="1"/>
  <c r="AM82" i="10" s="1"/>
  <c r="AP82" i="10" s="1"/>
  <c r="AB82" i="10"/>
  <c r="AC82" i="10" s="1"/>
  <c r="AD82" i="10" s="1"/>
  <c r="AA82" i="10"/>
  <c r="G111" i="10"/>
  <c r="H111" i="10" s="1"/>
  <c r="I111" i="10" s="1"/>
  <c r="J111" i="10" s="1"/>
  <c r="K111" i="10" s="1"/>
  <c r="L111" i="10" s="1"/>
  <c r="M111" i="10" s="1"/>
  <c r="N111" i="10" s="1"/>
  <c r="O111" i="10" s="1"/>
  <c r="P111" i="10" s="1"/>
  <c r="Q111" i="10" s="1"/>
  <c r="R111" i="10" s="1"/>
  <c r="S111" i="10" s="1"/>
  <c r="T111" i="10" s="1"/>
  <c r="AE114" i="10"/>
  <c r="AG114" i="10" s="1"/>
  <c r="AM114" i="10" s="1"/>
  <c r="AP114" i="10" s="1"/>
  <c r="AE115" i="10"/>
  <c r="AG115" i="10" s="1"/>
  <c r="AM115" i="10" s="1"/>
  <c r="AP115" i="10" s="1"/>
  <c r="AB115" i="10"/>
  <c r="AC115" i="10" s="1"/>
  <c r="AD115" i="10" s="1"/>
  <c r="AA115" i="10"/>
  <c r="Z104" i="10"/>
  <c r="AU104" i="10" s="1"/>
  <c r="AX104" i="10" s="1"/>
  <c r="AA99" i="10"/>
  <c r="AE99" i="10"/>
  <c r="AG99" i="10" s="1"/>
  <c r="AM99" i="10" s="1"/>
  <c r="AP99" i="10" s="1"/>
  <c r="AB99" i="10"/>
  <c r="AC99" i="10" s="1"/>
  <c r="AD99" i="10" s="1"/>
  <c r="G89" i="10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AK91" i="10"/>
  <c r="AJ91" i="10"/>
  <c r="AL91" i="10" s="1"/>
  <c r="AK88" i="10"/>
  <c r="AJ88" i="10"/>
  <c r="AL88" i="10" s="1"/>
  <c r="G106" i="10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G93" i="10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AK55" i="10"/>
  <c r="AJ55" i="10"/>
  <c r="AL55" i="10" s="1"/>
  <c r="G70" i="10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AJ75" i="10"/>
  <c r="AL75" i="10" s="1"/>
  <c r="AK75" i="10"/>
  <c r="G87" i="10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AK78" i="10"/>
  <c r="AJ78" i="10"/>
  <c r="AL78" i="10" s="1"/>
  <c r="G47" i="10"/>
  <c r="H47" i="10" s="1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G52" i="10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AK82" i="10"/>
  <c r="AJ82" i="10"/>
  <c r="AL82" i="10" s="1"/>
  <c r="G66" i="10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G23" i="10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Z34" i="10"/>
  <c r="AK39" i="10"/>
  <c r="AJ39" i="10"/>
  <c r="AL39" i="10" s="1"/>
  <c r="AK37" i="10"/>
  <c r="AJ37" i="10"/>
  <c r="AL37" i="10" s="1"/>
  <c r="Z43" i="10"/>
  <c r="AK24" i="10"/>
  <c r="AJ24" i="10"/>
  <c r="AL24" i="10" s="1"/>
  <c r="X96" i="10"/>
  <c r="Z96" i="10"/>
  <c r="AU96" i="10" s="1"/>
  <c r="AX96" i="10" s="1"/>
  <c r="AB19" i="10"/>
  <c r="AC19" i="10" s="1"/>
  <c r="AD19" i="10" s="1"/>
  <c r="AA19" i="10"/>
  <c r="AE19" i="10"/>
  <c r="AG19" i="10" s="1"/>
  <c r="AM19" i="10" s="1"/>
  <c r="AP19" i="10" s="1"/>
  <c r="X67" i="10"/>
  <c r="Z67" i="10"/>
  <c r="G108" i="10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G107" i="10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AE90" i="10"/>
  <c r="AG90" i="10" s="1"/>
  <c r="AM90" i="10" s="1"/>
  <c r="AP90" i="10" s="1"/>
  <c r="AB90" i="10"/>
  <c r="AC90" i="10" s="1"/>
  <c r="AD90" i="10" s="1"/>
  <c r="AA90" i="10"/>
  <c r="AA91" i="10"/>
  <c r="AB91" i="10"/>
  <c r="AC91" i="10" s="1"/>
  <c r="AD91" i="10" s="1"/>
  <c r="AE91" i="10"/>
  <c r="AG91" i="10" s="1"/>
  <c r="AM91" i="10" s="1"/>
  <c r="AP91" i="10" s="1"/>
  <c r="AE88" i="10"/>
  <c r="AG88" i="10" s="1"/>
  <c r="AM88" i="10" s="1"/>
  <c r="AP88" i="10" s="1"/>
  <c r="AB88" i="10"/>
  <c r="AC88" i="10" s="1"/>
  <c r="AD88" i="10" s="1"/>
  <c r="AA88" i="10"/>
  <c r="AK106" i="10"/>
  <c r="AJ106" i="10"/>
  <c r="AL106" i="10" s="1"/>
  <c r="AK93" i="10"/>
  <c r="AJ93" i="10"/>
  <c r="AL93" i="10" s="1"/>
  <c r="G79" i="10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G59" i="10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AK65" i="10"/>
  <c r="AJ65" i="10"/>
  <c r="AL65" i="10" s="1"/>
  <c r="AJ70" i="10"/>
  <c r="AL70" i="10" s="1"/>
  <c r="AK70" i="10"/>
  <c r="AK87" i="10"/>
  <c r="AJ87" i="10"/>
  <c r="AL87" i="10" s="1"/>
  <c r="AK76" i="10"/>
  <c r="AJ76" i="10"/>
  <c r="AL76" i="10" s="1"/>
  <c r="G95" i="10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AA78" i="10"/>
  <c r="AE78" i="10"/>
  <c r="AG78" i="10" s="1"/>
  <c r="AM78" i="10" s="1"/>
  <c r="AP78" i="10" s="1"/>
  <c r="AB78" i="10"/>
  <c r="AC78" i="10" s="1"/>
  <c r="AD78" i="10" s="1"/>
  <c r="G77" i="10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AA61" i="10"/>
  <c r="AB61" i="10"/>
  <c r="AC61" i="10" s="1"/>
  <c r="AD61" i="10" s="1"/>
  <c r="AE61" i="10"/>
  <c r="AG61" i="10" s="1"/>
  <c r="AM61" i="10" s="1"/>
  <c r="AP61" i="10" s="1"/>
  <c r="G48" i="10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AE66" i="10"/>
  <c r="AG66" i="10" s="1"/>
  <c r="AM66" i="10" s="1"/>
  <c r="AP66" i="10" s="1"/>
  <c r="AB66" i="10"/>
  <c r="AC66" i="10" s="1"/>
  <c r="AD66" i="10" s="1"/>
  <c r="AA66" i="10"/>
  <c r="G43" i="10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G28" i="10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AE18" i="10"/>
  <c r="AG18" i="10" s="1"/>
  <c r="AM18" i="10" s="1"/>
  <c r="AP18" i="10" s="1"/>
  <c r="AB18" i="10"/>
  <c r="AC18" i="10" s="1"/>
  <c r="AD18" i="10" s="1"/>
  <c r="AA18" i="10"/>
  <c r="G19" i="10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Z48" i="10"/>
  <c r="X48" i="10"/>
  <c r="AA79" i="10"/>
  <c r="AB79" i="10"/>
  <c r="AC79" i="10" s="1"/>
  <c r="AD79" i="10" s="1"/>
  <c r="AE79" i="10"/>
  <c r="AG79" i="10" s="1"/>
  <c r="AM79" i="10" s="1"/>
  <c r="AP79" i="10" s="1"/>
  <c r="AK84" i="10"/>
  <c r="AJ84" i="10"/>
  <c r="AL84" i="10" s="1"/>
  <c r="AB92" i="10"/>
  <c r="AC92" i="10" s="1"/>
  <c r="AD92" i="10" s="1"/>
  <c r="AE92" i="10"/>
  <c r="AG92" i="10" s="1"/>
  <c r="AM92" i="10" s="1"/>
  <c r="AP92" i="10" s="1"/>
  <c r="AA92" i="10"/>
  <c r="AA53" i="10"/>
  <c r="AE53" i="10"/>
  <c r="AG53" i="10" s="1"/>
  <c r="AM53" i="10" s="1"/>
  <c r="AP53" i="10" s="1"/>
  <c r="AB53" i="10"/>
  <c r="AC53" i="10" s="1"/>
  <c r="AD53" i="10" s="1"/>
  <c r="G50" i="10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G58" i="10"/>
  <c r="H58" i="10" s="1"/>
  <c r="I58" i="10" s="1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AK61" i="10"/>
  <c r="AJ61" i="10"/>
  <c r="AL61" i="10" s="1"/>
  <c r="AJ62" i="10"/>
  <c r="AL62" i="10" s="1"/>
  <c r="AK62" i="10"/>
  <c r="X65" i="10"/>
  <c r="Z65" i="10"/>
  <c r="AE41" i="10"/>
  <c r="AG41" i="10" s="1"/>
  <c r="AM41" i="10" s="1"/>
  <c r="AP41" i="10" s="1"/>
  <c r="AB41" i="10"/>
  <c r="AC41" i="10" s="1"/>
  <c r="AD41" i="10" s="1"/>
  <c r="AA41" i="10"/>
  <c r="AK38" i="10"/>
  <c r="AJ38" i="10"/>
  <c r="AL38" i="10" s="1"/>
  <c r="AK25" i="10"/>
  <c r="AJ25" i="10"/>
  <c r="AL25" i="10" s="1"/>
  <c r="X111" i="10"/>
  <c r="Z111" i="10"/>
  <c r="AW111" i="10" s="1"/>
  <c r="X81" i="10"/>
  <c r="Z81" i="10"/>
  <c r="AK20" i="10"/>
  <c r="AJ20" i="10"/>
  <c r="AL20" i="10" s="1"/>
  <c r="G110" i="10"/>
  <c r="H110" i="10" s="1"/>
  <c r="I110" i="10" s="1"/>
  <c r="J110" i="10" s="1"/>
  <c r="K110" i="10" s="1"/>
  <c r="L110" i="10" s="1"/>
  <c r="M110" i="10" s="1"/>
  <c r="N110" i="10" s="1"/>
  <c r="O110" i="10" s="1"/>
  <c r="P110" i="10" s="1"/>
  <c r="Q110" i="10" s="1"/>
  <c r="R110" i="10" s="1"/>
  <c r="S110" i="10" s="1"/>
  <c r="T110" i="10" s="1"/>
  <c r="AK110" i="10"/>
  <c r="AJ110" i="10"/>
  <c r="AL110" i="10" s="1"/>
  <c r="G115" i="10"/>
  <c r="H115" i="10" s="1"/>
  <c r="I115" i="10" s="1"/>
  <c r="J115" i="10" s="1"/>
  <c r="K115" i="10" s="1"/>
  <c r="L115" i="10" s="1"/>
  <c r="M115" i="10" s="1"/>
  <c r="N115" i="10" s="1"/>
  <c r="O115" i="10" s="1"/>
  <c r="P115" i="10" s="1"/>
  <c r="Q115" i="10" s="1"/>
  <c r="R115" i="10" s="1"/>
  <c r="S115" i="10" s="1"/>
  <c r="T115" i="10" s="1"/>
  <c r="G104" i="10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AB107" i="10"/>
  <c r="AC107" i="10" s="1"/>
  <c r="AD107" i="10" s="1"/>
  <c r="AK83" i="10"/>
  <c r="AJ83" i="10"/>
  <c r="AL83" i="10" s="1"/>
  <c r="AE103" i="10"/>
  <c r="AG103" i="10" s="1"/>
  <c r="AM103" i="10" s="1"/>
  <c r="AP103" i="10" s="1"/>
  <c r="AB103" i="10"/>
  <c r="AC103" i="10" s="1"/>
  <c r="AD103" i="10" s="1"/>
  <c r="AA103" i="10"/>
  <c r="AK79" i="10"/>
  <c r="AJ79" i="10"/>
  <c r="AL79" i="10" s="1"/>
  <c r="AK85" i="10"/>
  <c r="AJ85" i="10"/>
  <c r="AL85" i="10" s="1"/>
  <c r="AK68" i="10"/>
  <c r="AJ68" i="10"/>
  <c r="AL68" i="10" s="1"/>
  <c r="I105" i="10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G105" i="10"/>
  <c r="H105" i="10" s="1"/>
  <c r="AK45" i="10"/>
  <c r="AJ45" i="10"/>
  <c r="AL45" i="10" s="1"/>
  <c r="AK51" i="10"/>
  <c r="AJ51" i="10"/>
  <c r="AL51" i="10" s="1"/>
  <c r="AK42" i="10"/>
  <c r="AJ42" i="10"/>
  <c r="AL42" i="10" s="1"/>
  <c r="AB77" i="10"/>
  <c r="AC77" i="10" s="1"/>
  <c r="AD77" i="10" s="1"/>
  <c r="AA77" i="10"/>
  <c r="AE77" i="10"/>
  <c r="AG77" i="10" s="1"/>
  <c r="AM77" i="10" s="1"/>
  <c r="AP77" i="10" s="1"/>
  <c r="AJ58" i="10"/>
  <c r="AL58" i="10" s="1"/>
  <c r="AK58" i="10"/>
  <c r="G60" i="10"/>
  <c r="H60" i="10" s="1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G62" i="10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G35" i="10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G24" i="10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X85" i="10"/>
  <c r="Z85" i="10"/>
  <c r="G27" i="10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G20" i="10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Z49" i="10"/>
  <c r="X49" i="10"/>
  <c r="AJ89" i="10"/>
  <c r="AL89" i="10" s="1"/>
  <c r="AK89" i="10"/>
  <c r="AB101" i="10"/>
  <c r="AC101" i="10" s="1"/>
  <c r="AD101" i="10" s="1"/>
  <c r="AA101" i="10"/>
  <c r="AE101" i="10"/>
  <c r="AG101" i="10" s="1"/>
  <c r="AM101" i="10" s="1"/>
  <c r="AP101" i="10" s="1"/>
  <c r="AK97" i="10"/>
  <c r="AJ97" i="10"/>
  <c r="AL97" i="10" s="1"/>
  <c r="AK104" i="10"/>
  <c r="AJ104" i="10"/>
  <c r="AL104" i="10" s="1"/>
  <c r="AJ86" i="10"/>
  <c r="AL86" i="10" s="1"/>
  <c r="AK86" i="10"/>
  <c r="AK98" i="10"/>
  <c r="AJ98" i="10"/>
  <c r="AL98" i="10" s="1"/>
  <c r="G85" i="10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G71" i="10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AK105" i="10"/>
  <c r="AJ105" i="10"/>
  <c r="AL105" i="10" s="1"/>
  <c r="G92" i="10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AK49" i="10"/>
  <c r="AJ49" i="10"/>
  <c r="AL49" i="10" s="1"/>
  <c r="G42" i="10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AE73" i="10"/>
  <c r="AG73" i="10" s="1"/>
  <c r="AM73" i="10" s="1"/>
  <c r="AP73" i="10" s="1"/>
  <c r="AB73" i="10"/>
  <c r="AC73" i="10" s="1"/>
  <c r="AD73" i="10" s="1"/>
  <c r="AA73" i="10"/>
  <c r="G54" i="10"/>
  <c r="H54" i="10" s="1"/>
  <c r="I54" i="10" s="1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AB46" i="10"/>
  <c r="AC46" i="10" s="1"/>
  <c r="AD46" i="10" s="1"/>
  <c r="AA46" i="10"/>
  <c r="AE46" i="10"/>
  <c r="AG46" i="10" s="1"/>
  <c r="AM46" i="10" s="1"/>
  <c r="AP46" i="10" s="1"/>
  <c r="G61" i="10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AB39" i="10"/>
  <c r="AC39" i="10" s="1"/>
  <c r="AD39" i="10" s="1"/>
  <c r="AE39" i="10"/>
  <c r="AG39" i="10" s="1"/>
  <c r="AM39" i="10" s="1"/>
  <c r="AP39" i="10" s="1"/>
  <c r="AA39" i="10"/>
  <c r="Z32" i="10"/>
  <c r="G41" i="10"/>
  <c r="H41" i="10" s="1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AB38" i="10"/>
  <c r="AC38" i="10" s="1"/>
  <c r="AD38" i="10" s="1"/>
  <c r="AA38" i="10"/>
  <c r="AE38" i="10"/>
  <c r="AG38" i="10" s="1"/>
  <c r="AM38" i="10" s="1"/>
  <c r="AP38" i="10" s="1"/>
  <c r="AK35" i="10"/>
  <c r="AJ35" i="10"/>
  <c r="AL35" i="10" s="1"/>
  <c r="Z25" i="10"/>
  <c r="AV25" i="10" s="1"/>
  <c r="AK44" i="10"/>
  <c r="AJ44" i="10"/>
  <c r="AL44" i="10" s="1"/>
  <c r="G17" i="10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AA20" i="10"/>
  <c r="AB20" i="10"/>
  <c r="AC20" i="10" s="1"/>
  <c r="AD20" i="10" s="1"/>
  <c r="G88" i="10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AE70" i="10"/>
  <c r="AG70" i="10" s="1"/>
  <c r="AM70" i="10" s="1"/>
  <c r="AP70" i="10" s="1"/>
  <c r="AB70" i="10"/>
  <c r="AC70" i="10" s="1"/>
  <c r="AD70" i="10" s="1"/>
  <c r="AA70" i="10"/>
  <c r="G114" i="10"/>
  <c r="H114" i="10" s="1"/>
  <c r="I114" i="10" s="1"/>
  <c r="J114" i="10" s="1"/>
  <c r="K114" i="10" s="1"/>
  <c r="L114" i="10" s="1"/>
  <c r="M114" i="10" s="1"/>
  <c r="N114" i="10" s="1"/>
  <c r="O114" i="10" s="1"/>
  <c r="P114" i="10" s="1"/>
  <c r="Q114" i="10" s="1"/>
  <c r="R114" i="10" s="1"/>
  <c r="S114" i="10" s="1"/>
  <c r="T114" i="10" s="1"/>
  <c r="AE83" i="10"/>
  <c r="AG83" i="10" s="1"/>
  <c r="AM83" i="10" s="1"/>
  <c r="AP83" i="10" s="1"/>
  <c r="AB83" i="10"/>
  <c r="AC83" i="10" s="1"/>
  <c r="AD83" i="10" s="1"/>
  <c r="AA83" i="10"/>
  <c r="AE86" i="10"/>
  <c r="AG86" i="10" s="1"/>
  <c r="AM86" i="10" s="1"/>
  <c r="AP86" i="10" s="1"/>
  <c r="AA86" i="10"/>
  <c r="AB86" i="10"/>
  <c r="AC86" i="10" s="1"/>
  <c r="AD86" i="10" s="1"/>
  <c r="AJ96" i="10"/>
  <c r="AL96" i="10" s="1"/>
  <c r="AK96" i="10"/>
  <c r="G103" i="10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AA68" i="10"/>
  <c r="AB68" i="10"/>
  <c r="AC68" i="10" s="1"/>
  <c r="AD68" i="10" s="1"/>
  <c r="AE68" i="10"/>
  <c r="AG68" i="10" s="1"/>
  <c r="AM68" i="10" s="1"/>
  <c r="AP68" i="10" s="1"/>
  <c r="AJ71" i="10"/>
  <c r="AL71" i="10" s="1"/>
  <c r="AK71" i="10"/>
  <c r="AB84" i="10"/>
  <c r="AC84" i="10" s="1"/>
  <c r="AD84" i="10" s="1"/>
  <c r="AA84" i="10"/>
  <c r="AE84" i="10"/>
  <c r="AG84" i="10" s="1"/>
  <c r="AM84" i="10" s="1"/>
  <c r="AP84" i="10" s="1"/>
  <c r="AB105" i="10"/>
  <c r="AC105" i="10" s="1"/>
  <c r="AD105" i="10" s="1"/>
  <c r="AE105" i="10"/>
  <c r="AG105" i="10" s="1"/>
  <c r="AM105" i="10" s="1"/>
  <c r="AP105" i="10" s="1"/>
  <c r="AA105" i="10"/>
  <c r="AB64" i="10"/>
  <c r="AC64" i="10" s="1"/>
  <c r="AD64" i="10" s="1"/>
  <c r="AA64" i="10"/>
  <c r="AE64" i="10"/>
  <c r="AG64" i="10" s="1"/>
  <c r="AM64" i="10" s="1"/>
  <c r="AP64" i="10" s="1"/>
  <c r="AA51" i="10"/>
  <c r="AE51" i="10"/>
  <c r="AG51" i="10" s="1"/>
  <c r="AM51" i="10" s="1"/>
  <c r="AP51" i="10" s="1"/>
  <c r="AB51" i="10"/>
  <c r="AC51" i="10" s="1"/>
  <c r="AD51" i="10" s="1"/>
  <c r="G46" i="10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AK60" i="10"/>
  <c r="AJ60" i="10"/>
  <c r="AL60" i="10" s="1"/>
  <c r="Z62" i="10"/>
  <c r="Z56" i="10"/>
  <c r="X56" i="10"/>
  <c r="AE35" i="10"/>
  <c r="AG35" i="10" s="1"/>
  <c r="AM35" i="10" s="1"/>
  <c r="AP35" i="10" s="1"/>
  <c r="AB35" i="10"/>
  <c r="AC35" i="10" s="1"/>
  <c r="AD35" i="10" s="1"/>
  <c r="AA35" i="10"/>
  <c r="G34" i="10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AK41" i="10"/>
  <c r="AJ41" i="10"/>
  <c r="AL41" i="10" s="1"/>
  <c r="G38" i="10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AE26" i="10"/>
  <c r="AG26" i="10" s="1"/>
  <c r="AM26" i="10" s="1"/>
  <c r="AP26" i="10" s="1"/>
  <c r="AB26" i="10"/>
  <c r="AC26" i="10" s="1"/>
  <c r="AD26" i="10" s="1"/>
  <c r="AA26" i="10"/>
  <c r="AK21" i="10"/>
  <c r="AJ21" i="10"/>
  <c r="AL21" i="10" s="1"/>
  <c r="G25" i="10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AK27" i="10"/>
  <c r="AJ27" i="10"/>
  <c r="AL27" i="10" s="1"/>
  <c r="AJ17" i="10"/>
  <c r="AL17" i="10" s="1"/>
  <c r="AK17" i="10"/>
  <c r="X72" i="10"/>
  <c r="Z72" i="10"/>
  <c r="AB93" i="10"/>
  <c r="AC93" i="10" s="1"/>
  <c r="AD93" i="10" s="1"/>
  <c r="AA93" i="10"/>
  <c r="AE93" i="10"/>
  <c r="AG93" i="10" s="1"/>
  <c r="AM93" i="10" s="1"/>
  <c r="AP93" i="10" s="1"/>
  <c r="AK59" i="10"/>
  <c r="AJ59" i="10"/>
  <c r="AL59" i="10" s="1"/>
  <c r="G101" i="10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AB97" i="10"/>
  <c r="AC97" i="10" s="1"/>
  <c r="AD97" i="10" s="1"/>
  <c r="AA97" i="10"/>
  <c r="AE97" i="10"/>
  <c r="AG97" i="10" s="1"/>
  <c r="AM97" i="10" s="1"/>
  <c r="AP97" i="10" s="1"/>
  <c r="AK113" i="10"/>
  <c r="AJ113" i="10"/>
  <c r="AL113" i="10" s="1"/>
  <c r="AK102" i="10"/>
  <c r="AJ102" i="10"/>
  <c r="AL102" i="10" s="1"/>
  <c r="G81" i="10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AK103" i="10"/>
  <c r="AJ103" i="10"/>
  <c r="AL103" i="10" s="1"/>
  <c r="AK94" i="10"/>
  <c r="AJ94" i="10"/>
  <c r="AL94" i="10" s="1"/>
  <c r="AB98" i="10"/>
  <c r="AC98" i="10" s="1"/>
  <c r="AD98" i="10" s="1"/>
  <c r="AA98" i="10"/>
  <c r="AE98" i="10"/>
  <c r="AG98" i="10" s="1"/>
  <c r="AM98" i="10" s="1"/>
  <c r="AP98" i="10" s="1"/>
  <c r="AE63" i="10"/>
  <c r="AG63" i="10" s="1"/>
  <c r="AM63" i="10" s="1"/>
  <c r="AP63" i="10" s="1"/>
  <c r="AB63" i="10"/>
  <c r="AC63" i="10" s="1"/>
  <c r="AD63" i="10" s="1"/>
  <c r="AA63" i="10"/>
  <c r="AB80" i="10"/>
  <c r="AC80" i="10" s="1"/>
  <c r="AD80" i="10" s="1"/>
  <c r="AA80" i="10"/>
  <c r="AE80" i="10"/>
  <c r="AG80" i="10" s="1"/>
  <c r="AM80" i="10" s="1"/>
  <c r="AP80" i="10" s="1"/>
  <c r="G68" i="10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G84" i="10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AJ92" i="10"/>
  <c r="AL92" i="10" s="1"/>
  <c r="AK92" i="10"/>
  <c r="Z58" i="10"/>
  <c r="AK69" i="10"/>
  <c r="AJ69" i="10"/>
  <c r="AL69" i="10" s="1"/>
  <c r="G40" i="10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G73" i="10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G51" i="10"/>
  <c r="H51" i="10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G31" i="10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Z54" i="10"/>
  <c r="AK46" i="10"/>
  <c r="AJ46" i="10"/>
  <c r="AL46" i="10" s="1"/>
  <c r="AK29" i="10"/>
  <c r="AJ29" i="10"/>
  <c r="AL29" i="10" s="1"/>
  <c r="G32" i="10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G21" i="10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G44" i="10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Z27" i="10"/>
  <c r="Z17" i="10"/>
  <c r="AV17" i="10" s="1"/>
  <c r="Z74" i="10"/>
  <c r="X74" i="10"/>
  <c r="AK115" i="10"/>
  <c r="AJ115" i="10"/>
  <c r="AL115" i="10" s="1"/>
  <c r="AK101" i="10"/>
  <c r="AJ101" i="10"/>
  <c r="AL101" i="10" s="1"/>
  <c r="G109" i="10"/>
  <c r="H109" i="10" s="1"/>
  <c r="I109" i="10" s="1"/>
  <c r="J109" i="10" s="1"/>
  <c r="K109" i="10" s="1"/>
  <c r="L109" i="10" s="1"/>
  <c r="M109" i="10" s="1"/>
  <c r="N109" i="10" s="1"/>
  <c r="O109" i="10" s="1"/>
  <c r="P109" i="10" s="1"/>
  <c r="Q109" i="10" s="1"/>
  <c r="R109" i="10" s="1"/>
  <c r="S109" i="10" s="1"/>
  <c r="T109" i="10" s="1"/>
  <c r="G100" i="10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G113" i="10"/>
  <c r="H113" i="10" s="1"/>
  <c r="I113" i="10" s="1"/>
  <c r="J113" i="10" s="1"/>
  <c r="K113" i="10" s="1"/>
  <c r="L113" i="10" s="1"/>
  <c r="M113" i="10" s="1"/>
  <c r="N113" i="10" s="1"/>
  <c r="O113" i="10" s="1"/>
  <c r="P113" i="10" s="1"/>
  <c r="Q113" i="10" s="1"/>
  <c r="R113" i="10" s="1"/>
  <c r="S113" i="10" s="1"/>
  <c r="T113" i="10" s="1"/>
  <c r="Z102" i="10"/>
  <c r="AU102" i="10" s="1"/>
  <c r="AX102" i="10" s="1"/>
  <c r="G72" i="10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G98" i="10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G63" i="10"/>
  <c r="H63" i="10" s="1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AE71" i="10"/>
  <c r="AG71" i="10" s="1"/>
  <c r="AM71" i="10" s="1"/>
  <c r="AP71" i="10" s="1"/>
  <c r="AB71" i="10"/>
  <c r="AC71" i="10" s="1"/>
  <c r="AD71" i="10" s="1"/>
  <c r="AA71" i="10"/>
  <c r="G80" i="10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AE75" i="10"/>
  <c r="AG75" i="10" s="1"/>
  <c r="AM75" i="10" s="1"/>
  <c r="AP75" i="10" s="1"/>
  <c r="AB75" i="10"/>
  <c r="AC75" i="10" s="1"/>
  <c r="AD75" i="10" s="1"/>
  <c r="AA75" i="10"/>
  <c r="AB76" i="10"/>
  <c r="AC76" i="10" s="1"/>
  <c r="AD76" i="10" s="1"/>
  <c r="AA76" i="10"/>
  <c r="AE76" i="10"/>
  <c r="AG76" i="10" s="1"/>
  <c r="AM76" i="10" s="1"/>
  <c r="AP76" i="10" s="1"/>
  <c r="AE95" i="10"/>
  <c r="AG95" i="10" s="1"/>
  <c r="AM95" i="10" s="1"/>
  <c r="AP95" i="10" s="1"/>
  <c r="AB95" i="10"/>
  <c r="AC95" i="10" s="1"/>
  <c r="AD95" i="10" s="1"/>
  <c r="AA95" i="10"/>
  <c r="AK52" i="10"/>
  <c r="AJ52" i="10"/>
  <c r="AL52" i="10" s="1"/>
  <c r="G36" i="10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AJ31" i="10"/>
  <c r="AL31" i="10" s="1"/>
  <c r="AK31" i="10"/>
  <c r="G53" i="10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AB36" i="10"/>
  <c r="AC36" i="10" s="1"/>
  <c r="AD36" i="10" s="1"/>
  <c r="AA36" i="10"/>
  <c r="AE36" i="10"/>
  <c r="AG36" i="10" s="1"/>
  <c r="AM36" i="10" s="1"/>
  <c r="AP36" i="10" s="1"/>
  <c r="Z60" i="10"/>
  <c r="AE33" i="10"/>
  <c r="AG33" i="10" s="1"/>
  <c r="AM33" i="10" s="1"/>
  <c r="AP33" i="10" s="1"/>
  <c r="AB33" i="10"/>
  <c r="AC33" i="10" s="1"/>
  <c r="AD33" i="10" s="1"/>
  <c r="AA33" i="10"/>
  <c r="AK43" i="10"/>
  <c r="AJ43" i="10"/>
  <c r="AL43" i="10" s="1"/>
  <c r="Z29" i="10"/>
  <c r="G30" i="10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AK32" i="10"/>
  <c r="AJ32" i="10"/>
  <c r="AL32" i="10" s="1"/>
  <c r="Z37" i="10"/>
  <c r="X110" i="10"/>
  <c r="Z110" i="10"/>
  <c r="AW110" i="10" s="1"/>
  <c r="X44" i="10"/>
  <c r="Z44" i="10"/>
  <c r="Z22" i="10"/>
  <c r="AV22" i="10" s="1"/>
  <c r="X22" i="10"/>
  <c r="AB106" i="10"/>
  <c r="AC106" i="10" s="1"/>
  <c r="AD106" i="10" s="1"/>
  <c r="AA106" i="10"/>
  <c r="AE106" i="10"/>
  <c r="AG106" i="10" s="1"/>
  <c r="AM106" i="10" s="1"/>
  <c r="AP106" i="10" s="1"/>
  <c r="AK77" i="10"/>
  <c r="AJ77" i="10"/>
  <c r="AL77" i="10" s="1"/>
  <c r="AK99" i="10"/>
  <c r="AJ99" i="10"/>
  <c r="AL99" i="10" s="1"/>
  <c r="AJ109" i="10"/>
  <c r="AL109" i="10" s="1"/>
  <c r="AK109" i="10"/>
  <c r="G97" i="10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AJ100" i="10"/>
  <c r="AL100" i="10" s="1"/>
  <c r="AK100" i="10"/>
  <c r="G102" i="10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G91" i="10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G96" i="10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AB94" i="10"/>
  <c r="AC94" i="10" s="1"/>
  <c r="AD94" i="10" s="1"/>
  <c r="AA94" i="10"/>
  <c r="AE94" i="10"/>
  <c r="AG94" i="10" s="1"/>
  <c r="AM94" i="10" s="1"/>
  <c r="AP94" i="10" s="1"/>
  <c r="AK63" i="10"/>
  <c r="AJ63" i="10"/>
  <c r="AL63" i="10" s="1"/>
  <c r="AJ67" i="10"/>
  <c r="AL67" i="10" s="1"/>
  <c r="AK67" i="10"/>
  <c r="AB87" i="10"/>
  <c r="AC87" i="10" s="1"/>
  <c r="AD87" i="10" s="1"/>
  <c r="AA87" i="10"/>
  <c r="AE87" i="10"/>
  <c r="AG87" i="10" s="1"/>
  <c r="AM87" i="10" s="1"/>
  <c r="AP87" i="10" s="1"/>
  <c r="AK95" i="10"/>
  <c r="AJ95" i="10"/>
  <c r="AL95" i="10" s="1"/>
  <c r="AK47" i="10"/>
  <c r="AJ47" i="10"/>
  <c r="AL47" i="10" s="1"/>
  <c r="AB69" i="10"/>
  <c r="AC69" i="10" s="1"/>
  <c r="AD69" i="10" s="1"/>
  <c r="AE69" i="10"/>
  <c r="AG69" i="10" s="1"/>
  <c r="AM69" i="10" s="1"/>
  <c r="AP69" i="10" s="1"/>
  <c r="AA69" i="10"/>
  <c r="AK73" i="10"/>
  <c r="AJ73" i="10"/>
  <c r="AL73" i="10" s="1"/>
  <c r="AE50" i="10"/>
  <c r="AG50" i="10" s="1"/>
  <c r="AM50" i="10" s="1"/>
  <c r="AP50" i="10" s="1"/>
  <c r="AB50" i="10"/>
  <c r="AC50" i="10" s="1"/>
  <c r="AD50" i="10" s="1"/>
  <c r="AA50" i="10"/>
  <c r="AE31" i="10"/>
  <c r="AG31" i="10" s="1"/>
  <c r="AM31" i="10" s="1"/>
  <c r="AP31" i="10" s="1"/>
  <c r="AB31" i="10"/>
  <c r="AC31" i="10" s="1"/>
  <c r="AD31" i="10" s="1"/>
  <c r="AA31" i="10"/>
  <c r="AK64" i="10"/>
  <c r="AJ64" i="10"/>
  <c r="AL64" i="10" s="1"/>
  <c r="Z40" i="10"/>
  <c r="X40" i="10"/>
  <c r="G26" i="10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X42" i="10"/>
  <c r="Z42" i="10"/>
  <c r="Z45" i="10"/>
  <c r="X45" i="10"/>
  <c r="X30" i="10"/>
  <c r="Z30" i="10"/>
  <c r="X89" i="10"/>
  <c r="Z89" i="10"/>
  <c r="AU89" i="10" s="1"/>
  <c r="AX89" i="10" s="1"/>
  <c r="AK19" i="10"/>
  <c r="AJ19" i="10"/>
  <c r="AL19" i="10" s="1"/>
  <c r="AK48" i="10"/>
  <c r="AJ48" i="10"/>
  <c r="AL48" i="10" s="1"/>
  <c r="Z112" i="10"/>
  <c r="AV112" i="10" s="1"/>
  <c r="AK114" i="10"/>
  <c r="AJ114" i="10"/>
  <c r="AL114" i="10" s="1"/>
  <c r="G90" i="10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Z113" i="10"/>
  <c r="AU113" i="10" s="1"/>
  <c r="AX113" i="10" s="1"/>
  <c r="AB100" i="10"/>
  <c r="AC100" i="10" s="1"/>
  <c r="AD100" i="10" s="1"/>
  <c r="AA100" i="10"/>
  <c r="AE100" i="10"/>
  <c r="AG100" i="10" s="1"/>
  <c r="AM100" i="10" s="1"/>
  <c r="AP100" i="10" s="1"/>
  <c r="G94" i="10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AK56" i="10"/>
  <c r="AJ56" i="10"/>
  <c r="AL56" i="10" s="1"/>
  <c r="G75" i="10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G76" i="10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G78" i="10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AB47" i="10"/>
  <c r="AC47" i="10" s="1"/>
  <c r="AD47" i="10" s="1"/>
  <c r="AA47" i="10"/>
  <c r="AE47" i="10"/>
  <c r="AG47" i="10" s="1"/>
  <c r="AM47" i="10" s="1"/>
  <c r="AP47" i="10" s="1"/>
  <c r="G69" i="10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Z52" i="10"/>
  <c r="G82" i="10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Z59" i="10"/>
  <c r="AK50" i="10"/>
  <c r="AJ50" i="10"/>
  <c r="AL50" i="10" s="1"/>
  <c r="G64" i="10"/>
  <c r="H64" i="10" s="1"/>
  <c r="I64" i="10" s="1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G33" i="10"/>
  <c r="H33" i="10" s="1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AK53" i="10"/>
  <c r="AJ53" i="10"/>
  <c r="AL53" i="10" s="1"/>
  <c r="G29" i="10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Z57" i="10"/>
  <c r="X57" i="10"/>
  <c r="AK30" i="10"/>
  <c r="AJ30" i="10"/>
  <c r="AL30" i="10" s="1"/>
  <c r="AK34" i="10"/>
  <c r="AJ34" i="10"/>
  <c r="AL34" i="10" s="1"/>
  <c r="Z21" i="10"/>
  <c r="G39" i="10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G37" i="10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AK26" i="10"/>
  <c r="AJ26" i="10"/>
  <c r="AL26" i="10" s="1"/>
  <c r="Z28" i="10"/>
  <c r="AK18" i="10"/>
  <c r="AJ18" i="10"/>
  <c r="AL18" i="10" s="1"/>
  <c r="X55" i="10"/>
  <c r="Z55" i="10"/>
  <c r="N17" i="7"/>
  <c r="O17" i="7" s="1"/>
  <c r="N95" i="7"/>
  <c r="O95" i="7" s="1"/>
  <c r="N27" i="7"/>
  <c r="O27" i="7" s="1"/>
  <c r="N104" i="7"/>
  <c r="O104" i="7" s="1"/>
  <c r="N50" i="7"/>
  <c r="O50" i="7" s="1"/>
  <c r="N96" i="7"/>
  <c r="O96" i="7" s="1"/>
  <c r="N108" i="7"/>
  <c r="O108" i="7" s="1"/>
  <c r="N26" i="7"/>
  <c r="O26" i="7" s="1"/>
  <c r="N76" i="7"/>
  <c r="O76" i="7" s="1"/>
  <c r="N35" i="7"/>
  <c r="O35" i="7" s="1"/>
  <c r="N78" i="7"/>
  <c r="O78" i="7" s="1"/>
  <c r="N109" i="7"/>
  <c r="O109" i="7" s="1"/>
  <c r="N58" i="7"/>
  <c r="O58" i="7" s="1"/>
  <c r="N111" i="7"/>
  <c r="O111" i="7" s="1"/>
  <c r="N115" i="7"/>
  <c r="O115" i="7" s="1"/>
  <c r="H98" i="7"/>
  <c r="H45" i="7"/>
  <c r="H51" i="7"/>
  <c r="H81" i="7"/>
  <c r="N66" i="7"/>
  <c r="O66" i="7" s="1"/>
  <c r="H112" i="7"/>
  <c r="N44" i="7"/>
  <c r="O44" i="7" s="1"/>
  <c r="H53" i="7"/>
  <c r="N36" i="7"/>
  <c r="O36" i="7" s="1"/>
  <c r="H92" i="7"/>
  <c r="N102" i="7"/>
  <c r="O102" i="7" s="1"/>
  <c r="N105" i="7"/>
  <c r="O105" i="7" s="1"/>
  <c r="H25" i="7"/>
  <c r="N25" i="7"/>
  <c r="O25" i="7" s="1"/>
  <c r="H103" i="7"/>
  <c r="H87" i="7"/>
  <c r="N87" i="7"/>
  <c r="O87" i="7" s="1"/>
  <c r="N48" i="7"/>
  <c r="O48" i="7" s="1"/>
  <c r="H48" i="7"/>
  <c r="H100" i="7"/>
  <c r="H54" i="7"/>
  <c r="H106" i="7"/>
  <c r="N106" i="7"/>
  <c r="O106" i="7" s="1"/>
  <c r="N23" i="7"/>
  <c r="O23" i="7" s="1"/>
  <c r="H23" i="7"/>
  <c r="N73" i="7"/>
  <c r="O73" i="7" s="1"/>
  <c r="H22" i="7"/>
  <c r="N16" i="7"/>
  <c r="O16" i="7" s="1"/>
  <c r="H31" i="7"/>
  <c r="H32" i="7"/>
  <c r="N41" i="7"/>
  <c r="O41" i="7" s="1"/>
  <c r="H41" i="7"/>
  <c r="H52" i="7"/>
  <c r="N52" i="7"/>
  <c r="O52" i="7" s="1"/>
  <c r="N69" i="7"/>
  <c r="O69" i="7" s="1"/>
  <c r="H101" i="7"/>
  <c r="H33" i="7"/>
  <c r="H61" i="7"/>
  <c r="H72" i="7"/>
  <c r="N72" i="7"/>
  <c r="O72" i="7" s="1"/>
  <c r="H65" i="7"/>
  <c r="H62" i="7"/>
  <c r="N62" i="7"/>
  <c r="O62" i="7" s="1"/>
  <c r="N89" i="7"/>
  <c r="O89" i="7" s="1"/>
  <c r="N84" i="7"/>
  <c r="O84" i="7" s="1"/>
  <c r="N21" i="7"/>
  <c r="O21" i="7" s="1"/>
  <c r="H21" i="7"/>
  <c r="H37" i="7"/>
  <c r="N63" i="7"/>
  <c r="O63" i="7" s="1"/>
  <c r="H63" i="7"/>
  <c r="H80" i="7"/>
  <c r="N80" i="7"/>
  <c r="O80" i="7" s="1"/>
  <c r="H68" i="7"/>
  <c r="N88" i="7"/>
  <c r="O88" i="7" s="1"/>
  <c r="H88" i="7"/>
  <c r="H113" i="7"/>
  <c r="N75" i="7"/>
  <c r="O75" i="7" s="1"/>
  <c r="H82" i="7"/>
  <c r="N82" i="7"/>
  <c r="O82" i="7" s="1"/>
  <c r="H77" i="7"/>
  <c r="H90" i="7"/>
  <c r="H43" i="7"/>
  <c r="N57" i="7"/>
  <c r="O57" i="7" s="1"/>
  <c r="N29" i="7"/>
  <c r="O29" i="7" s="1"/>
  <c r="H71" i="7"/>
  <c r="N71" i="7"/>
  <c r="O71" i="7" s="1"/>
  <c r="N55" i="7"/>
  <c r="O55" i="7" s="1"/>
  <c r="N64" i="7"/>
  <c r="O64" i="7" s="1"/>
  <c r="H40" i="7"/>
  <c r="N40" i="7"/>
  <c r="O40" i="7" s="1"/>
  <c r="N67" i="7"/>
  <c r="O67" i="7" s="1"/>
  <c r="H94" i="7"/>
  <c r="H19" i="7"/>
  <c r="N19" i="7"/>
  <c r="O19" i="7" s="1"/>
  <c r="H70" i="7"/>
  <c r="N70" i="7"/>
  <c r="O70" i="7" s="1"/>
  <c r="N24" i="7"/>
  <c r="O24" i="7" s="1"/>
  <c r="H85" i="7"/>
  <c r="N85" i="7"/>
  <c r="O85" i="7" s="1"/>
  <c r="H47" i="7"/>
  <c r="H114" i="7"/>
  <c r="H107" i="7"/>
  <c r="H60" i="7"/>
  <c r="H30" i="7"/>
  <c r="N30" i="7"/>
  <c r="O30" i="7" s="1"/>
  <c r="N56" i="7"/>
  <c r="O56" i="7" s="1"/>
  <c r="N86" i="7"/>
  <c r="O86" i="7" s="1"/>
  <c r="H86" i="7"/>
  <c r="H79" i="7"/>
  <c r="N28" i="7"/>
  <c r="O28" i="7" s="1"/>
  <c r="H20" i="7"/>
  <c r="N20" i="7"/>
  <c r="O20" i="7" s="1"/>
  <c r="H99" i="7"/>
  <c r="N99" i="7"/>
  <c r="O99" i="7" s="1"/>
  <c r="H110" i="7"/>
  <c r="H69" i="7"/>
  <c r="H91" i="7"/>
  <c r="N91" i="7"/>
  <c r="O91" i="7" s="1"/>
  <c r="N18" i="7"/>
  <c r="O18" i="7" s="1"/>
  <c r="H18" i="7"/>
  <c r="H39" i="7"/>
  <c r="N39" i="7"/>
  <c r="O39" i="7" s="1"/>
  <c r="H46" i="7"/>
  <c r="N46" i="7"/>
  <c r="O46" i="7" s="1"/>
  <c r="N93" i="7"/>
  <c r="O93" i="7" s="1"/>
  <c r="H93" i="7"/>
  <c r="N74" i="7"/>
  <c r="O74" i="7" s="1"/>
  <c r="N42" i="7"/>
  <c r="O42" i="7" s="1"/>
  <c r="N83" i="7"/>
  <c r="O83" i="7" s="1"/>
  <c r="H59" i="7"/>
  <c r="N59" i="7"/>
  <c r="O59" i="7" s="1"/>
  <c r="H97" i="7"/>
  <c r="N97" i="7"/>
  <c r="O97" i="7" s="1"/>
  <c r="H34" i="7"/>
  <c r="N34" i="7"/>
  <c r="O34" i="7" s="1"/>
  <c r="N38" i="7"/>
  <c r="O38" i="7" s="1"/>
  <c r="H38" i="7"/>
  <c r="AK98" i="6"/>
  <c r="AO98" i="6"/>
  <c r="AK96" i="6"/>
  <c r="AO96" i="6"/>
  <c r="AO29" i="6"/>
  <c r="AK29" i="6"/>
  <c r="AK59" i="6"/>
  <c r="AO59" i="6"/>
  <c r="AK57" i="6"/>
  <c r="AO57" i="6"/>
  <c r="AK52" i="6"/>
  <c r="AO52" i="6"/>
  <c r="AK67" i="6"/>
  <c r="AO67" i="6"/>
  <c r="AO109" i="6"/>
  <c r="AK109" i="6"/>
  <c r="AK77" i="6"/>
  <c r="AO77" i="6"/>
  <c r="AK112" i="6"/>
  <c r="AO112" i="6"/>
  <c r="AK87" i="6"/>
  <c r="AO87" i="6"/>
  <c r="AK90" i="6"/>
  <c r="AO90" i="6"/>
  <c r="AJ112" i="6"/>
  <c r="AL112" i="6" s="1"/>
  <c r="AK107" i="6"/>
  <c r="AO107" i="6"/>
  <c r="Z72" i="6"/>
  <c r="AJ59" i="6"/>
  <c r="AL59" i="6" s="1"/>
  <c r="AK47" i="6"/>
  <c r="AO47" i="6"/>
  <c r="AK91" i="6"/>
  <c r="AO91" i="6"/>
  <c r="Z86" i="6"/>
  <c r="Z85" i="6"/>
  <c r="Z65" i="6"/>
  <c r="AB65" i="6" s="1"/>
  <c r="AC65" i="6" s="1"/>
  <c r="AD65" i="6" s="1"/>
  <c r="Z61" i="6"/>
  <c r="AB61" i="6" s="1"/>
  <c r="AC61" i="6" s="1"/>
  <c r="AD61" i="6" s="1"/>
  <c r="AJ67" i="6"/>
  <c r="AL67" i="6" s="1"/>
  <c r="AO28" i="6"/>
  <c r="AJ28" i="6"/>
  <c r="AL28" i="6" s="1"/>
  <c r="AK28" i="6"/>
  <c r="AK48" i="6"/>
  <c r="AJ48" i="6"/>
  <c r="AL48" i="6" s="1"/>
  <c r="AJ71" i="6"/>
  <c r="AL71" i="6" s="1"/>
  <c r="AK71" i="6"/>
  <c r="AJ94" i="6"/>
  <c r="AL94" i="6" s="1"/>
  <c r="AK94" i="6"/>
  <c r="AO27" i="6"/>
  <c r="AK27" i="6"/>
  <c r="AJ108" i="6"/>
  <c r="AL108" i="6" s="1"/>
  <c r="AK108" i="6"/>
  <c r="AJ52" i="6"/>
  <c r="AL52" i="6" s="1"/>
  <c r="AJ87" i="6"/>
  <c r="AL87" i="6" s="1"/>
  <c r="AK16" i="6"/>
  <c r="Z91" i="6"/>
  <c r="AB91" i="6" s="1"/>
  <c r="AC91" i="6" s="1"/>
  <c r="AD91" i="6" s="1"/>
  <c r="AJ57" i="6"/>
  <c r="AL57" i="6" s="1"/>
  <c r="Z84" i="6"/>
  <c r="AJ27" i="6"/>
  <c r="AL27" i="6" s="1"/>
  <c r="Z49" i="6"/>
  <c r="K81" i="6"/>
  <c r="L81" i="6" s="1"/>
  <c r="M81" i="6" s="1"/>
  <c r="N81" i="6" s="1"/>
  <c r="O81" i="6" s="1"/>
  <c r="P81" i="6" s="1"/>
  <c r="Q81" i="6" s="1"/>
  <c r="R81" i="6" s="1"/>
  <c r="S81" i="6" s="1"/>
  <c r="T81" i="6" s="1"/>
  <c r="AJ42" i="6"/>
  <c r="AL42" i="6" s="1"/>
  <c r="AK42" i="6"/>
  <c r="AO42" i="6"/>
  <c r="Z58" i="6"/>
  <c r="AA58" i="6" s="1"/>
  <c r="AK33" i="6"/>
  <c r="AO33" i="6"/>
  <c r="AJ16" i="6"/>
  <c r="AL16" i="6" s="1"/>
  <c r="AJ98" i="6"/>
  <c r="AL98" i="6" s="1"/>
  <c r="AJ44" i="6"/>
  <c r="AL44" i="6" s="1"/>
  <c r="Z83" i="6"/>
  <c r="Z42" i="6"/>
  <c r="AJ30" i="6"/>
  <c r="AL30" i="6" s="1"/>
  <c r="Z113" i="6"/>
  <c r="Z51" i="6"/>
  <c r="AA51" i="6" s="1"/>
  <c r="Z66" i="6"/>
  <c r="AE66" i="6" s="1"/>
  <c r="AG66" i="6" s="1"/>
  <c r="AM66" i="6" s="1"/>
  <c r="AJ90" i="6"/>
  <c r="AL90" i="6" s="1"/>
  <c r="Z24" i="6"/>
  <c r="AE24" i="6" s="1"/>
  <c r="AG24" i="6" s="1"/>
  <c r="AM24" i="6" s="1"/>
  <c r="AP24" i="6" s="1"/>
  <c r="AJ76" i="6"/>
  <c r="AL76" i="6" s="1"/>
  <c r="Z93" i="6"/>
  <c r="Z106" i="6"/>
  <c r="AA106" i="6" s="1"/>
  <c r="Z22" i="6"/>
  <c r="AE22" i="6" s="1"/>
  <c r="AG22" i="6" s="1"/>
  <c r="AM22" i="6" s="1"/>
  <c r="AP22" i="6" s="1"/>
  <c r="Z88" i="6"/>
  <c r="Z40" i="6"/>
  <c r="Z103" i="6"/>
  <c r="AB103" i="6" s="1"/>
  <c r="AC103" i="6" s="1"/>
  <c r="AD103" i="6" s="1"/>
  <c r="K69" i="6"/>
  <c r="L69" i="6" s="1"/>
  <c r="M69" i="6" s="1"/>
  <c r="N69" i="6" s="1"/>
  <c r="O69" i="6" s="1"/>
  <c r="P69" i="6" s="1"/>
  <c r="Q69" i="6" s="1"/>
  <c r="R69" i="6" s="1"/>
  <c r="S69" i="6" s="1"/>
  <c r="T69" i="6" s="1"/>
  <c r="V69" i="6" s="1"/>
  <c r="W69" i="6" s="1"/>
  <c r="Z95" i="6"/>
  <c r="AB95" i="6" s="1"/>
  <c r="AC95" i="6" s="1"/>
  <c r="AD95" i="6" s="1"/>
  <c r="I44" i="6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Z79" i="6"/>
  <c r="AJ96" i="6"/>
  <c r="AL96" i="6" s="1"/>
  <c r="Z115" i="6"/>
  <c r="Z89" i="6"/>
  <c r="Z38" i="6"/>
  <c r="Z55" i="6"/>
  <c r="AB55" i="6" s="1"/>
  <c r="AC55" i="6" s="1"/>
  <c r="AD55" i="6" s="1"/>
  <c r="Z31" i="6"/>
  <c r="AE31" i="6" s="1"/>
  <c r="AG31" i="6" s="1"/>
  <c r="AM31" i="6" s="1"/>
  <c r="AP31" i="6" s="1"/>
  <c r="Z43" i="6"/>
  <c r="AB43" i="6" s="1"/>
  <c r="AC43" i="6" s="1"/>
  <c r="AD43" i="6" s="1"/>
  <c r="Z39" i="6"/>
  <c r="AA39" i="6" s="1"/>
  <c r="Z17" i="6"/>
  <c r="AA17" i="6" s="1"/>
  <c r="Z27" i="6"/>
  <c r="Z26" i="6"/>
  <c r="AA26" i="6" s="1"/>
  <c r="Z92" i="6"/>
  <c r="Z75" i="6"/>
  <c r="Z36" i="6"/>
  <c r="AA36" i="6" s="1"/>
  <c r="Z114" i="6"/>
  <c r="AB114" i="6" s="1"/>
  <c r="AC114" i="6" s="1"/>
  <c r="AD114" i="6" s="1"/>
  <c r="AA24" i="6"/>
  <c r="Z90" i="6"/>
  <c r="AB90" i="6" s="1"/>
  <c r="AC90" i="6" s="1"/>
  <c r="AD90" i="6" s="1"/>
  <c r="Z50" i="6"/>
  <c r="AA50" i="6" s="1"/>
  <c r="AB24" i="6"/>
  <c r="AC24" i="6" s="1"/>
  <c r="AD24" i="6" s="1"/>
  <c r="Z56" i="6"/>
  <c r="AE56" i="6" s="1"/>
  <c r="AG56" i="6" s="1"/>
  <c r="AM56" i="6" s="1"/>
  <c r="V108" i="6"/>
  <c r="W108" i="6" s="1"/>
  <c r="U108" i="6"/>
  <c r="V49" i="6"/>
  <c r="W49" i="6" s="1"/>
  <c r="U49" i="6"/>
  <c r="V21" i="6"/>
  <c r="W21" i="6" s="1"/>
  <c r="U21" i="6"/>
  <c r="V83" i="6"/>
  <c r="W83" i="6" s="1"/>
  <c r="U83" i="6"/>
  <c r="U19" i="6"/>
  <c r="V19" i="6"/>
  <c r="W19" i="6" s="1"/>
  <c r="V90" i="6"/>
  <c r="W90" i="6" s="1"/>
  <c r="U90" i="6"/>
  <c r="V45" i="6"/>
  <c r="W45" i="6" s="1"/>
  <c r="U45" i="6"/>
  <c r="U98" i="6"/>
  <c r="V98" i="6"/>
  <c r="W98" i="6" s="1"/>
  <c r="U77" i="6"/>
  <c r="V77" i="6"/>
  <c r="W77" i="6" s="1"/>
  <c r="U71" i="6"/>
  <c r="V71" i="6"/>
  <c r="W71" i="6" s="1"/>
  <c r="V76" i="6"/>
  <c r="W76" i="6" s="1"/>
  <c r="U76" i="6"/>
  <c r="V44" i="6"/>
  <c r="W44" i="6" s="1"/>
  <c r="U44" i="6"/>
  <c r="V81" i="6"/>
  <c r="W81" i="6" s="1"/>
  <c r="U81" i="6"/>
  <c r="V67" i="6"/>
  <c r="W67" i="6" s="1"/>
  <c r="U67" i="6"/>
  <c r="U96" i="6"/>
  <c r="V96" i="6"/>
  <c r="W96" i="6" s="1"/>
  <c r="V47" i="6"/>
  <c r="W47" i="6" s="1"/>
  <c r="U47" i="6"/>
  <c r="V33" i="6"/>
  <c r="W33" i="6" s="1"/>
  <c r="U33" i="6"/>
  <c r="V48" i="6"/>
  <c r="W48" i="6" s="1"/>
  <c r="U48" i="6"/>
  <c r="V97" i="6"/>
  <c r="W97" i="6" s="1"/>
  <c r="U97" i="6"/>
  <c r="V91" i="6"/>
  <c r="W91" i="6" s="1"/>
  <c r="U91" i="6"/>
  <c r="U59" i="6"/>
  <c r="V59" i="6"/>
  <c r="W59" i="6" s="1"/>
  <c r="V29" i="6"/>
  <c r="W29" i="6" s="1"/>
  <c r="U29" i="6"/>
  <c r="V43" i="6"/>
  <c r="W43" i="6" s="1"/>
  <c r="U43" i="6"/>
  <c r="U94" i="6"/>
  <c r="V94" i="6"/>
  <c r="W94" i="6" s="1"/>
  <c r="V107" i="6"/>
  <c r="W107" i="6" s="1"/>
  <c r="U107" i="6"/>
  <c r="U80" i="6"/>
  <c r="V80" i="6"/>
  <c r="W80" i="6" s="1"/>
  <c r="U52" i="6"/>
  <c r="V52" i="6"/>
  <c r="W52" i="6" s="1"/>
  <c r="V28" i="6"/>
  <c r="W28" i="6" s="1"/>
  <c r="U28" i="6"/>
  <c r="U16" i="6"/>
  <c r="V16" i="6"/>
  <c r="W16" i="6" s="1"/>
  <c r="G102" i="6"/>
  <c r="H102" i="6" s="1"/>
  <c r="I102" i="6" s="1"/>
  <c r="J102" i="6" s="1"/>
  <c r="K102" i="6" s="1"/>
  <c r="L102" i="6" s="1"/>
  <c r="M102" i="6" s="1"/>
  <c r="N102" i="6" s="1"/>
  <c r="O102" i="6" s="1"/>
  <c r="P102" i="6" s="1"/>
  <c r="Q102" i="6" s="1"/>
  <c r="R102" i="6" s="1"/>
  <c r="S102" i="6" s="1"/>
  <c r="T102" i="6" s="1"/>
  <c r="G68" i="6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G53" i="6"/>
  <c r="H53" i="6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G34" i="6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G66" i="6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AA43" i="6"/>
  <c r="AA20" i="6"/>
  <c r="AE20" i="6"/>
  <c r="AG20" i="6" s="1"/>
  <c r="AM20" i="6" s="1"/>
  <c r="AP20" i="6" s="1"/>
  <c r="AB20" i="6"/>
  <c r="AC20" i="6" s="1"/>
  <c r="AD20" i="6" s="1"/>
  <c r="Z48" i="6"/>
  <c r="X48" i="6"/>
  <c r="G18" i="6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X73" i="6"/>
  <c r="Z73" i="6"/>
  <c r="AB98" i="6"/>
  <c r="AC98" i="6" s="1"/>
  <c r="AD98" i="6" s="1"/>
  <c r="AE98" i="6"/>
  <c r="AG98" i="6" s="1"/>
  <c r="AM98" i="6" s="1"/>
  <c r="AA98" i="6"/>
  <c r="AE110" i="6"/>
  <c r="AG110" i="6" s="1"/>
  <c r="AM110" i="6" s="1"/>
  <c r="AB110" i="6"/>
  <c r="AC110" i="6" s="1"/>
  <c r="AD110" i="6" s="1"/>
  <c r="AA110" i="6"/>
  <c r="G103" i="6"/>
  <c r="H103" i="6" s="1"/>
  <c r="I103" i="6" s="1"/>
  <c r="J103" i="6" s="1"/>
  <c r="K103" i="6" s="1"/>
  <c r="L103" i="6" s="1"/>
  <c r="M103" i="6" s="1"/>
  <c r="N103" i="6" s="1"/>
  <c r="O103" i="6" s="1"/>
  <c r="P103" i="6" s="1"/>
  <c r="Q103" i="6" s="1"/>
  <c r="R103" i="6" s="1"/>
  <c r="S103" i="6" s="1"/>
  <c r="T103" i="6" s="1"/>
  <c r="G105" i="6"/>
  <c r="H105" i="6" s="1"/>
  <c r="I105" i="6" s="1"/>
  <c r="J105" i="6" s="1"/>
  <c r="K105" i="6" s="1"/>
  <c r="L105" i="6" s="1"/>
  <c r="M105" i="6" s="1"/>
  <c r="N105" i="6" s="1"/>
  <c r="O105" i="6" s="1"/>
  <c r="P105" i="6" s="1"/>
  <c r="Q105" i="6" s="1"/>
  <c r="R105" i="6" s="1"/>
  <c r="S105" i="6" s="1"/>
  <c r="T105" i="6" s="1"/>
  <c r="AE75" i="6"/>
  <c r="AG75" i="6" s="1"/>
  <c r="AM75" i="6" s="1"/>
  <c r="AB75" i="6"/>
  <c r="AC75" i="6" s="1"/>
  <c r="AD75" i="6" s="1"/>
  <c r="AA75" i="6"/>
  <c r="G65" i="6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AE68" i="6"/>
  <c r="AG68" i="6" s="1"/>
  <c r="AM68" i="6" s="1"/>
  <c r="AB68" i="6"/>
  <c r="AC68" i="6" s="1"/>
  <c r="AD68" i="6" s="1"/>
  <c r="AA68" i="6"/>
  <c r="AA62" i="6"/>
  <c r="AE62" i="6"/>
  <c r="AG62" i="6" s="1"/>
  <c r="AM62" i="6" s="1"/>
  <c r="AB62" i="6"/>
  <c r="AC62" i="6" s="1"/>
  <c r="AD62" i="6" s="1"/>
  <c r="Z33" i="6"/>
  <c r="AE46" i="6"/>
  <c r="AG46" i="6" s="1"/>
  <c r="AM46" i="6" s="1"/>
  <c r="AP46" i="6" s="1"/>
  <c r="AA46" i="6"/>
  <c r="AB46" i="6"/>
  <c r="AC46" i="6" s="1"/>
  <c r="AD46" i="6" s="1"/>
  <c r="Z19" i="6"/>
  <c r="G20" i="6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X57" i="6"/>
  <c r="Z57" i="6"/>
  <c r="G23" i="6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Z74" i="6"/>
  <c r="X74" i="6"/>
  <c r="AA103" i="6"/>
  <c r="AE103" i="6"/>
  <c r="AG103" i="6" s="1"/>
  <c r="AM103" i="6" s="1"/>
  <c r="Z60" i="6"/>
  <c r="G79" i="6"/>
  <c r="H79" i="6" s="1"/>
  <c r="I79" i="6" s="1"/>
  <c r="J79" i="6" s="1"/>
  <c r="K79" i="6" s="1"/>
  <c r="L79" i="6" s="1"/>
  <c r="M79" i="6" s="1"/>
  <c r="N79" i="6" s="1"/>
  <c r="O79" i="6" s="1"/>
  <c r="P79" i="6" s="1"/>
  <c r="Q79" i="6" s="1"/>
  <c r="R79" i="6" s="1"/>
  <c r="S79" i="6" s="1"/>
  <c r="T79" i="6" s="1"/>
  <c r="AB34" i="6"/>
  <c r="AC34" i="6" s="1"/>
  <c r="AD34" i="6" s="1"/>
  <c r="AA34" i="6"/>
  <c r="AE34" i="6"/>
  <c r="AG34" i="6" s="1"/>
  <c r="AM34" i="6" s="1"/>
  <c r="AP34" i="6" s="1"/>
  <c r="G32" i="6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G31" i="6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G46" i="6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Z25" i="6"/>
  <c r="Z96" i="6"/>
  <c r="X96" i="6"/>
  <c r="X45" i="6"/>
  <c r="Z45" i="6"/>
  <c r="X54" i="6"/>
  <c r="Z54" i="6"/>
  <c r="X21" i="6"/>
  <c r="Z21" i="6"/>
  <c r="X109" i="6"/>
  <c r="Z109" i="6"/>
  <c r="G17" i="6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X59" i="6"/>
  <c r="Z59" i="6"/>
  <c r="Z23" i="6"/>
  <c r="G61" i="6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G50" i="6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G109" i="6"/>
  <c r="H109" i="6" s="1"/>
  <c r="I109" i="6" s="1"/>
  <c r="J109" i="6" s="1"/>
  <c r="K109" i="6" s="1"/>
  <c r="L109" i="6" s="1"/>
  <c r="M109" i="6" s="1"/>
  <c r="N109" i="6" s="1"/>
  <c r="O109" i="6" s="1"/>
  <c r="P109" i="6" s="1"/>
  <c r="Q109" i="6" s="1"/>
  <c r="R109" i="6" s="1"/>
  <c r="S109" i="6" s="1"/>
  <c r="T109" i="6" s="1"/>
  <c r="G86" i="6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R86" i="6" s="1"/>
  <c r="S86" i="6" s="1"/>
  <c r="T86" i="6" s="1"/>
  <c r="G92" i="6"/>
  <c r="H92" i="6" s="1"/>
  <c r="I92" i="6" s="1"/>
  <c r="J92" i="6" s="1"/>
  <c r="K92" i="6" s="1"/>
  <c r="L92" i="6" s="1"/>
  <c r="M92" i="6" s="1"/>
  <c r="N92" i="6" s="1"/>
  <c r="O92" i="6" s="1"/>
  <c r="P92" i="6" s="1"/>
  <c r="Q92" i="6" s="1"/>
  <c r="R92" i="6" s="1"/>
  <c r="S92" i="6" s="1"/>
  <c r="T92" i="6" s="1"/>
  <c r="AB92" i="6"/>
  <c r="AC92" i="6" s="1"/>
  <c r="AD92" i="6" s="1"/>
  <c r="AA92" i="6"/>
  <c r="AE92" i="6"/>
  <c r="AG92" i="6" s="1"/>
  <c r="AM92" i="6" s="1"/>
  <c r="AB113" i="6"/>
  <c r="AC113" i="6" s="1"/>
  <c r="AD113" i="6" s="1"/>
  <c r="AA113" i="6"/>
  <c r="AE113" i="6"/>
  <c r="AG113" i="6" s="1"/>
  <c r="AM113" i="6" s="1"/>
  <c r="G99" i="6"/>
  <c r="H99" i="6" s="1"/>
  <c r="I99" i="6" s="1"/>
  <c r="J99" i="6" s="1"/>
  <c r="K99" i="6" s="1"/>
  <c r="L99" i="6" s="1"/>
  <c r="M99" i="6" s="1"/>
  <c r="N99" i="6" s="1"/>
  <c r="O99" i="6" s="1"/>
  <c r="P99" i="6" s="1"/>
  <c r="Q99" i="6" s="1"/>
  <c r="R99" i="6" s="1"/>
  <c r="S99" i="6" s="1"/>
  <c r="T99" i="6" s="1"/>
  <c r="AE95" i="6"/>
  <c r="AG95" i="6" s="1"/>
  <c r="AM95" i="6" s="1"/>
  <c r="G60" i="6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G25" i="6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X29" i="6"/>
  <c r="Z29" i="6"/>
  <c r="X52" i="6"/>
  <c r="Z52" i="6"/>
  <c r="G38" i="6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G64" i="6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AE105" i="6"/>
  <c r="AG105" i="6" s="1"/>
  <c r="AM105" i="6" s="1"/>
  <c r="AB105" i="6"/>
  <c r="AC105" i="6" s="1"/>
  <c r="AD105" i="6" s="1"/>
  <c r="AA105" i="6"/>
  <c r="AB49" i="6"/>
  <c r="AC49" i="6" s="1"/>
  <c r="AD49" i="6" s="1"/>
  <c r="AE49" i="6"/>
  <c r="AG49" i="6" s="1"/>
  <c r="AM49" i="6" s="1"/>
  <c r="AA49" i="6"/>
  <c r="AA61" i="6"/>
  <c r="AE61" i="6"/>
  <c r="AG61" i="6" s="1"/>
  <c r="AM61" i="6" s="1"/>
  <c r="Z80" i="6"/>
  <c r="AE106" i="6"/>
  <c r="AG106" i="6" s="1"/>
  <c r="AM106" i="6" s="1"/>
  <c r="AB106" i="6"/>
  <c r="AC106" i="6" s="1"/>
  <c r="AD106" i="6" s="1"/>
  <c r="G89" i="6"/>
  <c r="H89" i="6" s="1"/>
  <c r="I89" i="6" s="1"/>
  <c r="J89" i="6" s="1"/>
  <c r="K89" i="6" s="1"/>
  <c r="L89" i="6" s="1"/>
  <c r="M89" i="6" s="1"/>
  <c r="N89" i="6" s="1"/>
  <c r="O89" i="6" s="1"/>
  <c r="P89" i="6" s="1"/>
  <c r="Q89" i="6" s="1"/>
  <c r="R89" i="6" s="1"/>
  <c r="S89" i="6" s="1"/>
  <c r="T89" i="6" s="1"/>
  <c r="AB72" i="6"/>
  <c r="AC72" i="6" s="1"/>
  <c r="AD72" i="6" s="1"/>
  <c r="AE72" i="6"/>
  <c r="AG72" i="6" s="1"/>
  <c r="AM72" i="6" s="1"/>
  <c r="AA72" i="6"/>
  <c r="G51" i="6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AB79" i="6"/>
  <c r="AC79" i="6" s="1"/>
  <c r="AD79" i="6" s="1"/>
  <c r="AA79" i="6"/>
  <c r="AE79" i="6"/>
  <c r="AG79" i="6" s="1"/>
  <c r="AM79" i="6" s="1"/>
  <c r="Z16" i="6"/>
  <c r="G39" i="6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G37" i="6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AB42" i="6"/>
  <c r="AC42" i="6" s="1"/>
  <c r="AD42" i="6" s="1"/>
  <c r="AA42" i="6"/>
  <c r="AE42" i="6"/>
  <c r="AG42" i="6" s="1"/>
  <c r="AM42" i="6" s="1"/>
  <c r="AP42" i="6" s="1"/>
  <c r="G36" i="6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X41" i="6"/>
  <c r="Z41" i="6"/>
  <c r="X47" i="6"/>
  <c r="Z47" i="6"/>
  <c r="AE27" i="6"/>
  <c r="AG27" i="6" s="1"/>
  <c r="AM27" i="6" s="1"/>
  <c r="AP27" i="6" s="1"/>
  <c r="AB27" i="6"/>
  <c r="AC27" i="6" s="1"/>
  <c r="AD27" i="6" s="1"/>
  <c r="AA27" i="6"/>
  <c r="AA38" i="6"/>
  <c r="AE38" i="6"/>
  <c r="AG38" i="6" s="1"/>
  <c r="AM38" i="6" s="1"/>
  <c r="AP38" i="6" s="1"/>
  <c r="AB38" i="6"/>
  <c r="AC38" i="6" s="1"/>
  <c r="AD38" i="6" s="1"/>
  <c r="G73" i="6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AB86" i="6"/>
  <c r="AC86" i="6" s="1"/>
  <c r="AD86" i="6" s="1"/>
  <c r="AA86" i="6"/>
  <c r="AE86" i="6"/>
  <c r="AG86" i="6" s="1"/>
  <c r="AM86" i="6" s="1"/>
  <c r="AB67" i="6"/>
  <c r="AC67" i="6" s="1"/>
  <c r="AD67" i="6" s="1"/>
  <c r="AA67" i="6"/>
  <c r="AE67" i="6"/>
  <c r="AG67" i="6" s="1"/>
  <c r="AM67" i="6" s="1"/>
  <c r="G55" i="6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AE85" i="6"/>
  <c r="AG85" i="6" s="1"/>
  <c r="AM85" i="6" s="1"/>
  <c r="AB85" i="6"/>
  <c r="AC85" i="6" s="1"/>
  <c r="AD85" i="6" s="1"/>
  <c r="AA85" i="6"/>
  <c r="G113" i="6"/>
  <c r="H113" i="6" s="1"/>
  <c r="I113" i="6" s="1"/>
  <c r="J113" i="6" s="1"/>
  <c r="K113" i="6" s="1"/>
  <c r="L113" i="6" s="1"/>
  <c r="M113" i="6" s="1"/>
  <c r="N113" i="6" s="1"/>
  <c r="O113" i="6" s="1"/>
  <c r="P113" i="6" s="1"/>
  <c r="Q113" i="6" s="1"/>
  <c r="R113" i="6" s="1"/>
  <c r="S113" i="6" s="1"/>
  <c r="T113" i="6" s="1"/>
  <c r="Z99" i="6"/>
  <c r="AA88" i="6"/>
  <c r="AE88" i="6"/>
  <c r="AG88" i="6" s="1"/>
  <c r="AM88" i="6" s="1"/>
  <c r="AB88" i="6"/>
  <c r="AC88" i="6" s="1"/>
  <c r="AD88" i="6" s="1"/>
  <c r="G106" i="6"/>
  <c r="H106" i="6" s="1"/>
  <c r="I106" i="6" s="1"/>
  <c r="J106" i="6" s="1"/>
  <c r="K106" i="6" s="1"/>
  <c r="L106" i="6" s="1"/>
  <c r="M106" i="6" s="1"/>
  <c r="N106" i="6" s="1"/>
  <c r="O106" i="6" s="1"/>
  <c r="P106" i="6" s="1"/>
  <c r="Q106" i="6" s="1"/>
  <c r="R106" i="6" s="1"/>
  <c r="S106" i="6" s="1"/>
  <c r="T106" i="6" s="1"/>
  <c r="G74" i="6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R74" i="6" s="1"/>
  <c r="S74" i="6" s="1"/>
  <c r="T74" i="6" s="1"/>
  <c r="G84" i="6"/>
  <c r="H84" i="6" s="1"/>
  <c r="I84" i="6" s="1"/>
  <c r="J84" i="6" s="1"/>
  <c r="K84" i="6" s="1"/>
  <c r="L84" i="6" s="1"/>
  <c r="M84" i="6" s="1"/>
  <c r="N84" i="6" s="1"/>
  <c r="O84" i="6" s="1"/>
  <c r="P84" i="6" s="1"/>
  <c r="Q84" i="6" s="1"/>
  <c r="R84" i="6" s="1"/>
  <c r="S84" i="6" s="1"/>
  <c r="T84" i="6" s="1"/>
  <c r="AE89" i="6"/>
  <c r="AG89" i="6" s="1"/>
  <c r="AM89" i="6" s="1"/>
  <c r="AB89" i="6"/>
  <c r="AC89" i="6" s="1"/>
  <c r="AD89" i="6" s="1"/>
  <c r="AA89" i="6"/>
  <c r="G93" i="6"/>
  <c r="H93" i="6" s="1"/>
  <c r="I93" i="6" s="1"/>
  <c r="J93" i="6" s="1"/>
  <c r="K93" i="6" s="1"/>
  <c r="L93" i="6" s="1"/>
  <c r="M93" i="6" s="1"/>
  <c r="N93" i="6" s="1"/>
  <c r="O93" i="6" s="1"/>
  <c r="P93" i="6" s="1"/>
  <c r="Q93" i="6" s="1"/>
  <c r="R93" i="6" s="1"/>
  <c r="S93" i="6" s="1"/>
  <c r="T93" i="6" s="1"/>
  <c r="AE40" i="6"/>
  <c r="AG40" i="6" s="1"/>
  <c r="AM40" i="6" s="1"/>
  <c r="AP40" i="6" s="1"/>
  <c r="AB40" i="6"/>
  <c r="AC40" i="6" s="1"/>
  <c r="AD40" i="6" s="1"/>
  <c r="AA40" i="6"/>
  <c r="AE58" i="6"/>
  <c r="AG58" i="6" s="1"/>
  <c r="AM58" i="6" s="1"/>
  <c r="AB58" i="6"/>
  <c r="AC58" i="6" s="1"/>
  <c r="AD58" i="6" s="1"/>
  <c r="X44" i="6"/>
  <c r="Z44" i="6"/>
  <c r="G56" i="6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G42" i="6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X97" i="6"/>
  <c r="Z97" i="6"/>
  <c r="X30" i="6"/>
  <c r="Z30" i="6"/>
  <c r="G22" i="6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X69" i="6"/>
  <c r="Z69" i="6"/>
  <c r="G54" i="6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G95" i="6"/>
  <c r="H95" i="6" s="1"/>
  <c r="I95" i="6" s="1"/>
  <c r="J95" i="6" s="1"/>
  <c r="K95" i="6" s="1"/>
  <c r="L95" i="6" s="1"/>
  <c r="M95" i="6" s="1"/>
  <c r="N95" i="6" s="1"/>
  <c r="O95" i="6" s="1"/>
  <c r="P95" i="6" s="1"/>
  <c r="Q95" i="6" s="1"/>
  <c r="R95" i="6" s="1"/>
  <c r="S95" i="6" s="1"/>
  <c r="T95" i="6" s="1"/>
  <c r="G110" i="6"/>
  <c r="H110" i="6" s="1"/>
  <c r="I110" i="6" s="1"/>
  <c r="J110" i="6" s="1"/>
  <c r="K110" i="6" s="1"/>
  <c r="L110" i="6" s="1"/>
  <c r="M110" i="6" s="1"/>
  <c r="N110" i="6" s="1"/>
  <c r="O110" i="6" s="1"/>
  <c r="P110" i="6" s="1"/>
  <c r="Q110" i="6" s="1"/>
  <c r="R110" i="6" s="1"/>
  <c r="S110" i="6" s="1"/>
  <c r="T110" i="6" s="1"/>
  <c r="G87" i="6"/>
  <c r="H87" i="6" s="1"/>
  <c r="I87" i="6" s="1"/>
  <c r="J87" i="6" s="1"/>
  <c r="K87" i="6" s="1"/>
  <c r="L87" i="6" s="1"/>
  <c r="M87" i="6" s="1"/>
  <c r="N87" i="6" s="1"/>
  <c r="O87" i="6" s="1"/>
  <c r="P87" i="6" s="1"/>
  <c r="Q87" i="6" s="1"/>
  <c r="R87" i="6" s="1"/>
  <c r="S87" i="6" s="1"/>
  <c r="T87" i="6" s="1"/>
  <c r="AB93" i="6"/>
  <c r="AC93" i="6" s="1"/>
  <c r="AD93" i="6" s="1"/>
  <c r="AE93" i="6"/>
  <c r="AG93" i="6" s="1"/>
  <c r="AM93" i="6" s="1"/>
  <c r="AA93" i="6"/>
  <c r="G58" i="6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X37" i="6"/>
  <c r="Z37" i="6"/>
  <c r="AB36" i="6"/>
  <c r="AC36" i="6" s="1"/>
  <c r="AD36" i="6" s="1"/>
  <c r="AE36" i="6"/>
  <c r="AG36" i="6" s="1"/>
  <c r="AM36" i="6" s="1"/>
  <c r="AP36" i="6" s="1"/>
  <c r="Z107" i="6"/>
  <c r="X107" i="6"/>
  <c r="X108" i="6"/>
  <c r="Z108" i="6"/>
  <c r="X81" i="6"/>
  <c r="Z81" i="6"/>
  <c r="Z18" i="6"/>
  <c r="G115" i="6"/>
  <c r="H115" i="6" s="1"/>
  <c r="I115" i="6" s="1"/>
  <c r="J115" i="6" s="1"/>
  <c r="K115" i="6" s="1"/>
  <c r="L115" i="6" s="1"/>
  <c r="M115" i="6" s="1"/>
  <c r="N115" i="6" s="1"/>
  <c r="O115" i="6" s="1"/>
  <c r="P115" i="6" s="1"/>
  <c r="Q115" i="6" s="1"/>
  <c r="R115" i="6" s="1"/>
  <c r="S115" i="6" s="1"/>
  <c r="T115" i="6" s="1"/>
  <c r="G62" i="6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G57" i="6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H114" i="6"/>
  <c r="I114" i="6" s="1"/>
  <c r="J114" i="6" s="1"/>
  <c r="K114" i="6" s="1"/>
  <c r="L114" i="6" s="1"/>
  <c r="M114" i="6" s="1"/>
  <c r="N114" i="6" s="1"/>
  <c r="O114" i="6" s="1"/>
  <c r="P114" i="6" s="1"/>
  <c r="Q114" i="6" s="1"/>
  <c r="R114" i="6" s="1"/>
  <c r="S114" i="6" s="1"/>
  <c r="T114" i="6" s="1"/>
  <c r="G114" i="6"/>
  <c r="G85" i="6"/>
  <c r="H85" i="6" s="1"/>
  <c r="I85" i="6" s="1"/>
  <c r="J85" i="6" s="1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G88" i="6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G101" i="6"/>
  <c r="H101" i="6" s="1"/>
  <c r="I101" i="6" s="1"/>
  <c r="J101" i="6" s="1"/>
  <c r="K101" i="6" s="1"/>
  <c r="L101" i="6" s="1"/>
  <c r="M101" i="6" s="1"/>
  <c r="N101" i="6" s="1"/>
  <c r="O101" i="6" s="1"/>
  <c r="P101" i="6" s="1"/>
  <c r="Q101" i="6" s="1"/>
  <c r="R101" i="6" s="1"/>
  <c r="S101" i="6" s="1"/>
  <c r="T101" i="6" s="1"/>
  <c r="G111" i="6"/>
  <c r="H111" i="6" s="1"/>
  <c r="I111" i="6" s="1"/>
  <c r="J111" i="6" s="1"/>
  <c r="K111" i="6" s="1"/>
  <c r="L111" i="6" s="1"/>
  <c r="M111" i="6" s="1"/>
  <c r="N111" i="6" s="1"/>
  <c r="O111" i="6" s="1"/>
  <c r="P111" i="6" s="1"/>
  <c r="Q111" i="6" s="1"/>
  <c r="R111" i="6" s="1"/>
  <c r="S111" i="6" s="1"/>
  <c r="T111" i="6" s="1"/>
  <c r="Z104" i="6"/>
  <c r="AB115" i="6"/>
  <c r="AC115" i="6" s="1"/>
  <c r="AD115" i="6" s="1"/>
  <c r="AA115" i="6"/>
  <c r="AE115" i="6"/>
  <c r="AG115" i="6" s="1"/>
  <c r="AM115" i="6" s="1"/>
  <c r="Z64" i="6"/>
  <c r="G70" i="6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Z87" i="6"/>
  <c r="G72" i="6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Z63" i="6"/>
  <c r="G41" i="6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G30" i="6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Z82" i="6"/>
  <c r="X94" i="6"/>
  <c r="Z94" i="6"/>
  <c r="X100" i="6"/>
  <c r="Z100" i="6"/>
  <c r="Z35" i="6"/>
  <c r="X35" i="6"/>
  <c r="X53" i="6"/>
  <c r="Z53" i="6"/>
  <c r="G27" i="6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X71" i="6"/>
  <c r="Z71" i="6"/>
  <c r="AB26" i="6"/>
  <c r="AC26" i="6" s="1"/>
  <c r="AD26" i="6" s="1"/>
  <c r="AA83" i="6"/>
  <c r="AE83" i="6"/>
  <c r="AG83" i="6" s="1"/>
  <c r="AM83" i="6" s="1"/>
  <c r="AB83" i="6"/>
  <c r="AC83" i="6" s="1"/>
  <c r="AD83" i="6" s="1"/>
  <c r="G63" i="6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G24" i="6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G112" i="6"/>
  <c r="H112" i="6" s="1"/>
  <c r="I112" i="6" s="1"/>
  <c r="J112" i="6" s="1"/>
  <c r="K112" i="6" s="1"/>
  <c r="L112" i="6" s="1"/>
  <c r="M112" i="6" s="1"/>
  <c r="N112" i="6" s="1"/>
  <c r="O112" i="6" s="1"/>
  <c r="P112" i="6" s="1"/>
  <c r="Q112" i="6" s="1"/>
  <c r="R112" i="6" s="1"/>
  <c r="S112" i="6" s="1"/>
  <c r="T112" i="6" s="1"/>
  <c r="AE78" i="6"/>
  <c r="AG78" i="6" s="1"/>
  <c r="AM78" i="6" s="1"/>
  <c r="AA78" i="6"/>
  <c r="AB78" i="6"/>
  <c r="AC78" i="6" s="1"/>
  <c r="AD78" i="6" s="1"/>
  <c r="AB76" i="6"/>
  <c r="AC76" i="6" s="1"/>
  <c r="AD76" i="6" s="1"/>
  <c r="AA76" i="6"/>
  <c r="AE76" i="6"/>
  <c r="AG76" i="6" s="1"/>
  <c r="AM76" i="6" s="1"/>
  <c r="AB84" i="6"/>
  <c r="AC84" i="6" s="1"/>
  <c r="AD84" i="6" s="1"/>
  <c r="AE84" i="6"/>
  <c r="AG84" i="6" s="1"/>
  <c r="AM84" i="6" s="1"/>
  <c r="AA84" i="6"/>
  <c r="G35" i="6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G82" i="6"/>
  <c r="H82" i="6" s="1"/>
  <c r="I82" i="6" s="1"/>
  <c r="J82" i="6" s="1"/>
  <c r="K82" i="6" s="1"/>
  <c r="L82" i="6" s="1"/>
  <c r="M82" i="6" s="1"/>
  <c r="N82" i="6" s="1"/>
  <c r="O82" i="6" s="1"/>
  <c r="P82" i="6" s="1"/>
  <c r="Q82" i="6" s="1"/>
  <c r="R82" i="6" s="1"/>
  <c r="S82" i="6" s="1"/>
  <c r="T82" i="6" s="1"/>
  <c r="Z101" i="6"/>
  <c r="Z111" i="6"/>
  <c r="Z112" i="6"/>
  <c r="G100" i="6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G104" i="6"/>
  <c r="H104" i="6" s="1"/>
  <c r="I104" i="6" s="1"/>
  <c r="J104" i="6" s="1"/>
  <c r="K104" i="6" s="1"/>
  <c r="L104" i="6" s="1"/>
  <c r="M104" i="6" s="1"/>
  <c r="N104" i="6" s="1"/>
  <c r="O104" i="6" s="1"/>
  <c r="P104" i="6" s="1"/>
  <c r="Q104" i="6" s="1"/>
  <c r="R104" i="6" s="1"/>
  <c r="S104" i="6" s="1"/>
  <c r="T104" i="6" s="1"/>
  <c r="G78" i="6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T78" i="6" s="1"/>
  <c r="Z102" i="6"/>
  <c r="G75" i="6"/>
  <c r="H75" i="6" s="1"/>
  <c r="I75" i="6" s="1"/>
  <c r="J75" i="6" s="1"/>
  <c r="K75" i="6" s="1"/>
  <c r="L75" i="6" s="1"/>
  <c r="M75" i="6" s="1"/>
  <c r="N75" i="6" s="1"/>
  <c r="O75" i="6" s="1"/>
  <c r="P75" i="6" s="1"/>
  <c r="Q75" i="6" s="1"/>
  <c r="R75" i="6" s="1"/>
  <c r="S75" i="6" s="1"/>
  <c r="T75" i="6" s="1"/>
  <c r="Z70" i="6"/>
  <c r="Z28" i="6"/>
  <c r="G40" i="6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Z32" i="6"/>
  <c r="Z77" i="6"/>
  <c r="X77" i="6"/>
  <c r="G26" i="6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AP44" i="5"/>
  <c r="AP75" i="5"/>
  <c r="AR60" i="5"/>
  <c r="AR42" i="5"/>
  <c r="AS41" i="5" s="1"/>
  <c r="AP100" i="5"/>
  <c r="AR44" i="5"/>
  <c r="AS44" i="5" s="1"/>
  <c r="AP64" i="5"/>
  <c r="AR94" i="5"/>
  <c r="AS94" i="5" s="1"/>
  <c r="AP94" i="5"/>
  <c r="AR50" i="5"/>
  <c r="AR110" i="5"/>
  <c r="AP50" i="5"/>
  <c r="AR49" i="5"/>
  <c r="AR75" i="5"/>
  <c r="AS74" i="5" s="1"/>
  <c r="AP80" i="5"/>
  <c r="AQ39" i="5"/>
  <c r="AS39" i="5" s="1"/>
  <c r="AR69" i="5"/>
  <c r="AS69" i="5" s="1"/>
  <c r="AR89" i="5"/>
  <c r="AQ43" i="5"/>
  <c r="AP43" i="5"/>
  <c r="AQ73" i="5"/>
  <c r="AP73" i="5"/>
  <c r="AQ103" i="5"/>
  <c r="AP103" i="5"/>
  <c r="AQ63" i="5"/>
  <c r="AP63" i="5"/>
  <c r="AQ72" i="5"/>
  <c r="AP72" i="5"/>
  <c r="AQ102" i="5"/>
  <c r="AP102" i="5"/>
  <c r="AQ33" i="5"/>
  <c r="AP33" i="5"/>
  <c r="AQ93" i="5"/>
  <c r="AP93" i="5"/>
  <c r="AR72" i="5"/>
  <c r="AQ92" i="5"/>
  <c r="AP92" i="5"/>
  <c r="AP109" i="5"/>
  <c r="AQ109" i="5"/>
  <c r="AS109" i="5" s="1"/>
  <c r="AQ79" i="5"/>
  <c r="AR59" i="5"/>
  <c r="AQ101" i="5"/>
  <c r="AR101" i="5"/>
  <c r="AQ62" i="5"/>
  <c r="AP62" i="5"/>
  <c r="AQ53" i="5"/>
  <c r="AS53" i="5" s="1"/>
  <c r="AP53" i="5"/>
  <c r="AR93" i="5"/>
  <c r="AQ89" i="5"/>
  <c r="AR64" i="5"/>
  <c r="AS64" i="5" s="1"/>
  <c r="AQ32" i="5"/>
  <c r="AP32" i="5"/>
  <c r="AQ23" i="5"/>
  <c r="AP23" i="5"/>
  <c r="AR102" i="5"/>
  <c r="AR103" i="5"/>
  <c r="AR19" i="5"/>
  <c r="AP24" i="5"/>
  <c r="AQ91" i="5"/>
  <c r="AR91" i="5"/>
  <c r="AQ82" i="5"/>
  <c r="AP82" i="5"/>
  <c r="AP110" i="5"/>
  <c r="AR24" i="5"/>
  <c r="AS24" i="5" s="1"/>
  <c r="AQ31" i="5"/>
  <c r="AR31" i="5"/>
  <c r="AQ61" i="5"/>
  <c r="AR61" i="5"/>
  <c r="AQ22" i="5"/>
  <c r="AP22" i="5"/>
  <c r="AQ52" i="5"/>
  <c r="AP52" i="5"/>
  <c r="AP20" i="5"/>
  <c r="AQ19" i="5"/>
  <c r="AR79" i="5"/>
  <c r="AQ21" i="5"/>
  <c r="AR21" i="5"/>
  <c r="AQ111" i="5"/>
  <c r="AS110" i="5" s="1"/>
  <c r="AR111" i="5"/>
  <c r="AR20" i="5"/>
  <c r="AR32" i="5"/>
  <c r="AP31" i="5"/>
  <c r="AR33" i="5"/>
  <c r="AQ51" i="5"/>
  <c r="AR51" i="5"/>
  <c r="AQ81" i="5"/>
  <c r="AR81" i="5"/>
  <c r="AP27" i="5"/>
  <c r="AQ27" i="5"/>
  <c r="AR27" i="5"/>
  <c r="AP106" i="5"/>
  <c r="AR106" i="5"/>
  <c r="AQ106" i="5"/>
  <c r="AP17" i="5"/>
  <c r="AQ17" i="5"/>
  <c r="AR17" i="5"/>
  <c r="AP18" i="5"/>
  <c r="AQ18" i="5"/>
  <c r="AR18" i="5"/>
  <c r="AP37" i="5"/>
  <c r="AQ37" i="5"/>
  <c r="AR37" i="5"/>
  <c r="AP28" i="5"/>
  <c r="AQ28" i="5"/>
  <c r="AR28" i="5"/>
  <c r="AQ38" i="5"/>
  <c r="AR38" i="5"/>
  <c r="AP38" i="5"/>
  <c r="AR36" i="5"/>
  <c r="AP36" i="5"/>
  <c r="AQ36" i="5"/>
  <c r="AP47" i="5"/>
  <c r="AQ47" i="5"/>
  <c r="AR47" i="5"/>
  <c r="AP48" i="5"/>
  <c r="AQ48" i="5"/>
  <c r="AR48" i="5"/>
  <c r="AP16" i="5"/>
  <c r="AQ16" i="5"/>
  <c r="AR16" i="5"/>
  <c r="AP46" i="5"/>
  <c r="AQ46" i="5"/>
  <c r="AR46" i="5"/>
  <c r="AP57" i="5"/>
  <c r="AQ57" i="5"/>
  <c r="AR57" i="5"/>
  <c r="AP58" i="5"/>
  <c r="AQ58" i="5"/>
  <c r="AR58" i="5"/>
  <c r="AP26" i="5"/>
  <c r="AQ26" i="5"/>
  <c r="AR26" i="5"/>
  <c r="AP56" i="5"/>
  <c r="AQ56" i="5"/>
  <c r="AR56" i="5"/>
  <c r="AP67" i="5"/>
  <c r="AQ67" i="5"/>
  <c r="AR67" i="5"/>
  <c r="AP68" i="5"/>
  <c r="AQ68" i="5"/>
  <c r="AR68" i="5"/>
  <c r="AP66" i="5"/>
  <c r="AR66" i="5"/>
  <c r="AQ66" i="5"/>
  <c r="AP77" i="5"/>
  <c r="AQ77" i="5"/>
  <c r="AR77" i="5"/>
  <c r="AQ78" i="5"/>
  <c r="AR78" i="5"/>
  <c r="AP78" i="5"/>
  <c r="AR76" i="5"/>
  <c r="AP76" i="5"/>
  <c r="AQ76" i="5"/>
  <c r="AP87" i="5"/>
  <c r="AQ87" i="5"/>
  <c r="AR87" i="5"/>
  <c r="AP88" i="5"/>
  <c r="AQ88" i="5"/>
  <c r="AR88" i="5"/>
  <c r="AR86" i="5"/>
  <c r="AP86" i="5"/>
  <c r="AQ86" i="5"/>
  <c r="AP97" i="5"/>
  <c r="AQ97" i="5"/>
  <c r="AR97" i="5"/>
  <c r="AP98" i="5"/>
  <c r="AQ98" i="5"/>
  <c r="AR98" i="5"/>
  <c r="AP96" i="5"/>
  <c r="AR96" i="5"/>
  <c r="AQ96" i="5"/>
  <c r="AP107" i="5"/>
  <c r="AQ107" i="5"/>
  <c r="AR107" i="5"/>
  <c r="AP108" i="5"/>
  <c r="AQ108" i="5"/>
  <c r="AR108" i="5"/>
  <c r="Z102" i="5"/>
  <c r="Z63" i="5"/>
  <c r="I86" i="5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J114" i="5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I114" i="5"/>
  <c r="T39" i="5"/>
  <c r="Z105" i="5"/>
  <c r="T29" i="5"/>
  <c r="I59" i="5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O55" i="5"/>
  <c r="P55" i="5" s="1"/>
  <c r="Q55" i="5" s="1"/>
  <c r="R55" i="5" s="1"/>
  <c r="S55" i="5" s="1"/>
  <c r="I57" i="5"/>
  <c r="J57" i="5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Z21" i="5"/>
  <c r="AA21" i="5" s="1"/>
  <c r="Z100" i="5"/>
  <c r="Z94" i="5"/>
  <c r="Z55" i="5"/>
  <c r="I66" i="5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I109" i="5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5" i="5"/>
  <c r="I77" i="5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I104" i="5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Z81" i="5"/>
  <c r="S44" i="5"/>
  <c r="P44" i="5"/>
  <c r="Q44" i="5" s="1"/>
  <c r="R44" i="5" s="1"/>
  <c r="I44" i="5"/>
  <c r="J44" i="5" s="1"/>
  <c r="K44" i="5" s="1"/>
  <c r="L44" i="5" s="1"/>
  <c r="M44" i="5" s="1"/>
  <c r="N44" i="5" s="1"/>
  <c r="O44" i="5" s="1"/>
  <c r="Z17" i="5"/>
  <c r="K113" i="5"/>
  <c r="L113" i="5" s="1"/>
  <c r="M113" i="5" s="1"/>
  <c r="N113" i="5" s="1"/>
  <c r="O113" i="5" s="1"/>
  <c r="P113" i="5" s="1"/>
  <c r="Q113" i="5" s="1"/>
  <c r="R113" i="5" s="1"/>
  <c r="S113" i="5" s="1"/>
  <c r="T113" i="5" s="1"/>
  <c r="I113" i="5"/>
  <c r="J113" i="5" s="1"/>
  <c r="I87" i="5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V87" i="5" s="1"/>
  <c r="W87" i="5" s="1"/>
  <c r="O85" i="5"/>
  <c r="P85" i="5" s="1"/>
  <c r="Q85" i="5" s="1"/>
  <c r="R85" i="5" s="1"/>
  <c r="S85" i="5" s="1"/>
  <c r="T85" i="5" s="1"/>
  <c r="J25" i="5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G73" i="5"/>
  <c r="T54" i="5"/>
  <c r="U54" i="5" s="1"/>
  <c r="H73" i="5"/>
  <c r="Z35" i="5"/>
  <c r="Z69" i="5"/>
  <c r="I115" i="5"/>
  <c r="J115" i="5"/>
  <c r="K115" i="5"/>
  <c r="L115" i="5" s="1"/>
  <c r="M115" i="5" s="1"/>
  <c r="N115" i="5" s="1"/>
  <c r="O115" i="5" s="1"/>
  <c r="P115" i="5" s="1"/>
  <c r="Q115" i="5" s="1"/>
  <c r="R115" i="5" s="1"/>
  <c r="S115" i="5" s="1"/>
  <c r="T115" i="5" s="1"/>
  <c r="O45" i="5"/>
  <c r="P45" i="5" s="1"/>
  <c r="Q45" i="5" s="1"/>
  <c r="R45" i="5" s="1"/>
  <c r="S45" i="5" s="1"/>
  <c r="T45" i="5" s="1"/>
  <c r="I93" i="5"/>
  <c r="J93" i="5"/>
  <c r="K93" i="5" s="1"/>
  <c r="L93" i="5" s="1"/>
  <c r="M93" i="5" s="1"/>
  <c r="N93" i="5" s="1"/>
  <c r="O93" i="5" s="1"/>
  <c r="P93" i="5" s="1"/>
  <c r="Q93" i="5" s="1"/>
  <c r="R93" i="5" s="1"/>
  <c r="S93" i="5" s="1"/>
  <c r="Z111" i="5"/>
  <c r="T106" i="5"/>
  <c r="V106" i="5" s="1"/>
  <c r="W106" i="5" s="1"/>
  <c r="I106" i="5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Z115" i="5"/>
  <c r="G80" i="5"/>
  <c r="H80" i="5" s="1"/>
  <c r="Z86" i="5"/>
  <c r="K74" i="5"/>
  <c r="L74" i="5" s="1"/>
  <c r="M74" i="5" s="1"/>
  <c r="N74" i="5" s="1"/>
  <c r="O74" i="5" s="1"/>
  <c r="P74" i="5" s="1"/>
  <c r="Q74" i="5" s="1"/>
  <c r="R74" i="5" s="1"/>
  <c r="S74" i="5" s="1"/>
  <c r="T74" i="5" s="1"/>
  <c r="Z75" i="5"/>
  <c r="Z52" i="5"/>
  <c r="AE52" i="5" s="1"/>
  <c r="AG52" i="5" s="1"/>
  <c r="G18" i="5"/>
  <c r="H18" i="5" s="1"/>
  <c r="Z42" i="5"/>
  <c r="I17" i="5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I33" i="5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I65" i="5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V65" i="5" s="1"/>
  <c r="W65" i="5" s="1"/>
  <c r="I30" i="5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V30" i="5" s="1"/>
  <c r="W30" i="5" s="1"/>
  <c r="Z70" i="5"/>
  <c r="AE70" i="5" s="1"/>
  <c r="AG70" i="5" s="1"/>
  <c r="Z19" i="5"/>
  <c r="G103" i="5"/>
  <c r="H103" i="5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Z92" i="5"/>
  <c r="Z25" i="5"/>
  <c r="Z77" i="5"/>
  <c r="Z20" i="5"/>
  <c r="Z41" i="5"/>
  <c r="AE41" i="5" s="1"/>
  <c r="AG41" i="5" s="1"/>
  <c r="Z23" i="5"/>
  <c r="AB23" i="5" s="1"/>
  <c r="AC23" i="5" s="1"/>
  <c r="AD23" i="5" s="1"/>
  <c r="Z62" i="5"/>
  <c r="Z101" i="5"/>
  <c r="Z87" i="5"/>
  <c r="Z99" i="5"/>
  <c r="Z56" i="5"/>
  <c r="G88" i="5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Z97" i="5"/>
  <c r="Z67" i="5"/>
  <c r="AB67" i="5" s="1"/>
  <c r="AC67" i="5" s="1"/>
  <c r="AD67" i="5" s="1"/>
  <c r="Z84" i="5"/>
  <c r="AE84" i="5" s="1"/>
  <c r="AG84" i="5" s="1"/>
  <c r="Z82" i="5"/>
  <c r="Z74" i="5"/>
  <c r="Z22" i="5"/>
  <c r="U95" i="5"/>
  <c r="V95" i="5"/>
  <c r="W95" i="5" s="1"/>
  <c r="V66" i="5"/>
  <c r="W66" i="5" s="1"/>
  <c r="U66" i="5"/>
  <c r="U30" i="5"/>
  <c r="V86" i="5"/>
  <c r="W86" i="5" s="1"/>
  <c r="V103" i="5"/>
  <c r="W103" i="5" s="1"/>
  <c r="U103" i="5"/>
  <c r="V39" i="5"/>
  <c r="W39" i="5" s="1"/>
  <c r="U39" i="5"/>
  <c r="U106" i="5"/>
  <c r="V113" i="5"/>
  <c r="W113" i="5" s="1"/>
  <c r="U113" i="5"/>
  <c r="U87" i="5"/>
  <c r="U35" i="5"/>
  <c r="V35" i="5"/>
  <c r="W35" i="5" s="1"/>
  <c r="U96" i="5"/>
  <c r="V96" i="5"/>
  <c r="W96" i="5" s="1"/>
  <c r="V88" i="5"/>
  <c r="W88" i="5" s="1"/>
  <c r="V54" i="5"/>
  <c r="W54" i="5" s="1"/>
  <c r="U59" i="5"/>
  <c r="V59" i="5"/>
  <c r="W59" i="5" s="1"/>
  <c r="V29" i="5"/>
  <c r="W29" i="5" s="1"/>
  <c r="U29" i="5"/>
  <c r="G110" i="5"/>
  <c r="H110" i="5" s="1"/>
  <c r="G91" i="5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AB66" i="5"/>
  <c r="AC66" i="5" s="1"/>
  <c r="AD66" i="5" s="1"/>
  <c r="AA66" i="5"/>
  <c r="AE66" i="5"/>
  <c r="AG66" i="5" s="1"/>
  <c r="G44" i="5"/>
  <c r="H44" i="5" s="1"/>
  <c r="AB30" i="5"/>
  <c r="AC30" i="5" s="1"/>
  <c r="AD30" i="5" s="1"/>
  <c r="AE30" i="5"/>
  <c r="AG30" i="5" s="1"/>
  <c r="AA30" i="5"/>
  <c r="G37" i="5"/>
  <c r="H37" i="5" s="1"/>
  <c r="G19" i="5"/>
  <c r="H19" i="5" s="1"/>
  <c r="Z28" i="5"/>
  <c r="G94" i="5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G115" i="5"/>
  <c r="H115" i="5" s="1"/>
  <c r="G109" i="5"/>
  <c r="H109" i="5" s="1"/>
  <c r="AA62" i="5"/>
  <c r="AB62" i="5"/>
  <c r="AC62" i="5" s="1"/>
  <c r="AD62" i="5" s="1"/>
  <c r="AE62" i="5"/>
  <c r="AG62" i="5" s="1"/>
  <c r="Z57" i="5"/>
  <c r="X57" i="5"/>
  <c r="G45" i="5"/>
  <c r="H45" i="5" s="1"/>
  <c r="I45" i="5" s="1"/>
  <c r="J45" i="5" s="1"/>
  <c r="K45" i="5" s="1"/>
  <c r="L45" i="5" s="1"/>
  <c r="M45" i="5" s="1"/>
  <c r="N45" i="5" s="1"/>
  <c r="X51" i="5"/>
  <c r="Z51" i="5"/>
  <c r="G89" i="5"/>
  <c r="H89" i="5" s="1"/>
  <c r="G83" i="5"/>
  <c r="H83" i="5" s="1"/>
  <c r="G85" i="5"/>
  <c r="H85" i="5" s="1"/>
  <c r="I85" i="5" s="1"/>
  <c r="J85" i="5" s="1"/>
  <c r="K85" i="5" s="1"/>
  <c r="L85" i="5" s="1"/>
  <c r="M85" i="5" s="1"/>
  <c r="N85" i="5" s="1"/>
  <c r="AB71" i="5"/>
  <c r="AC71" i="5" s="1"/>
  <c r="AD71" i="5" s="1"/>
  <c r="AA71" i="5"/>
  <c r="AE71" i="5"/>
  <c r="AG71" i="5" s="1"/>
  <c r="G55" i="5"/>
  <c r="H55" i="5" s="1"/>
  <c r="I55" i="5" s="1"/>
  <c r="J55" i="5" s="1"/>
  <c r="K55" i="5" s="1"/>
  <c r="L55" i="5" s="1"/>
  <c r="M55" i="5" s="1"/>
  <c r="N55" i="5" s="1"/>
  <c r="G74" i="5"/>
  <c r="H74" i="5" s="1"/>
  <c r="I74" i="5" s="1"/>
  <c r="J74" i="5" s="1"/>
  <c r="G77" i="5"/>
  <c r="H77" i="5" s="1"/>
  <c r="AE75" i="5"/>
  <c r="AG75" i="5" s="1"/>
  <c r="AB75" i="5"/>
  <c r="AC75" i="5" s="1"/>
  <c r="AD75" i="5" s="1"/>
  <c r="AA75" i="5"/>
  <c r="AB52" i="5"/>
  <c r="AC52" i="5" s="1"/>
  <c r="AD52" i="5" s="1"/>
  <c r="Z45" i="5"/>
  <c r="Z64" i="5"/>
  <c r="G48" i="5"/>
  <c r="H48" i="5" s="1"/>
  <c r="G46" i="5"/>
  <c r="H46" i="5" s="1"/>
  <c r="Z27" i="5"/>
  <c r="Z38" i="5"/>
  <c r="G25" i="5"/>
  <c r="H25" i="5" s="1"/>
  <c r="I25" i="5" s="1"/>
  <c r="Z32" i="5"/>
  <c r="X32" i="5"/>
  <c r="G16" i="5"/>
  <c r="H16" i="5" s="1"/>
  <c r="G28" i="5"/>
  <c r="H28" i="5" s="1"/>
  <c r="AE25" i="5"/>
  <c r="AG25" i="5" s="1"/>
  <c r="AB25" i="5"/>
  <c r="AC25" i="5" s="1"/>
  <c r="AD25" i="5" s="1"/>
  <c r="AA25" i="5"/>
  <c r="G69" i="5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G47" i="5"/>
  <c r="H47" i="5" s="1"/>
  <c r="AB42" i="5"/>
  <c r="AC42" i="5" s="1"/>
  <c r="AD42" i="5" s="1"/>
  <c r="AE42" i="5"/>
  <c r="AG42" i="5" s="1"/>
  <c r="AA42" i="5"/>
  <c r="G43" i="5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G41" i="5"/>
  <c r="H41" i="5" s="1"/>
  <c r="AB104" i="5"/>
  <c r="AC104" i="5" s="1"/>
  <c r="AD104" i="5" s="1"/>
  <c r="AA104" i="5"/>
  <c r="AE104" i="5"/>
  <c r="AG104" i="5" s="1"/>
  <c r="AA87" i="5"/>
  <c r="AE87" i="5"/>
  <c r="AG87" i="5" s="1"/>
  <c r="AB87" i="5"/>
  <c r="AC87" i="5" s="1"/>
  <c r="AD87" i="5" s="1"/>
  <c r="G68" i="5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Z79" i="5"/>
  <c r="G62" i="5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G49" i="5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Z59" i="5"/>
  <c r="Z113" i="5"/>
  <c r="X113" i="5"/>
  <c r="G72" i="5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AB21" i="5"/>
  <c r="AC21" i="5" s="1"/>
  <c r="AD21" i="5" s="1"/>
  <c r="AE21" i="5"/>
  <c r="AG21" i="5" s="1"/>
  <c r="Z34" i="5"/>
  <c r="X34" i="5"/>
  <c r="AE58" i="5"/>
  <c r="AG58" i="5" s="1"/>
  <c r="AB58" i="5"/>
  <c r="AC58" i="5" s="1"/>
  <c r="AD58" i="5" s="1"/>
  <c r="AA58" i="5"/>
  <c r="AE20" i="5"/>
  <c r="AG20" i="5" s="1"/>
  <c r="AB20" i="5"/>
  <c r="AC20" i="5" s="1"/>
  <c r="AD20" i="5" s="1"/>
  <c r="AA20" i="5"/>
  <c r="Z88" i="5"/>
  <c r="X88" i="5"/>
  <c r="X50" i="5"/>
  <c r="Z50" i="5"/>
  <c r="AB111" i="5"/>
  <c r="AC111" i="5" s="1"/>
  <c r="AD111" i="5" s="1"/>
  <c r="AA111" i="5"/>
  <c r="AE111" i="5"/>
  <c r="AG111" i="5" s="1"/>
  <c r="AB115" i="5"/>
  <c r="AC115" i="5" s="1"/>
  <c r="AD115" i="5" s="1"/>
  <c r="AE115" i="5"/>
  <c r="AG115" i="5" s="1"/>
  <c r="AA115" i="5"/>
  <c r="AE49" i="5"/>
  <c r="AG49" i="5" s="1"/>
  <c r="AB49" i="5"/>
  <c r="AC49" i="5" s="1"/>
  <c r="AD49" i="5" s="1"/>
  <c r="AA49" i="5"/>
  <c r="AB72" i="5"/>
  <c r="AC72" i="5" s="1"/>
  <c r="AD72" i="5" s="1"/>
  <c r="AA72" i="5"/>
  <c r="AE72" i="5"/>
  <c r="AG72" i="5" s="1"/>
  <c r="AE47" i="5"/>
  <c r="AG47" i="5" s="1"/>
  <c r="AB47" i="5"/>
  <c r="AC47" i="5" s="1"/>
  <c r="AD47" i="5" s="1"/>
  <c r="AA47" i="5"/>
  <c r="T111" i="5"/>
  <c r="G111" i="5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AE94" i="5"/>
  <c r="AG94" i="5" s="1"/>
  <c r="AB94" i="5"/>
  <c r="AC94" i="5" s="1"/>
  <c r="AD94" i="5" s="1"/>
  <c r="AA94" i="5"/>
  <c r="H71" i="5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G71" i="5"/>
  <c r="Z96" i="5"/>
  <c r="X96" i="5"/>
  <c r="AA95" i="5"/>
  <c r="AE95" i="5"/>
  <c r="AG95" i="5" s="1"/>
  <c r="AB95" i="5"/>
  <c r="AC95" i="5" s="1"/>
  <c r="AD95" i="5" s="1"/>
  <c r="Z114" i="5"/>
  <c r="AB70" i="5"/>
  <c r="AC70" i="5" s="1"/>
  <c r="AD70" i="5" s="1"/>
  <c r="AA70" i="5"/>
  <c r="AB54" i="5"/>
  <c r="AC54" i="5" s="1"/>
  <c r="AD54" i="5" s="1"/>
  <c r="AA54" i="5"/>
  <c r="AE54" i="5"/>
  <c r="AG54" i="5" s="1"/>
  <c r="AE44" i="5"/>
  <c r="AG44" i="5" s="1"/>
  <c r="AB44" i="5"/>
  <c r="AC44" i="5" s="1"/>
  <c r="AD44" i="5" s="1"/>
  <c r="AA44" i="5"/>
  <c r="G36" i="5"/>
  <c r="H36" i="5" s="1"/>
  <c r="G42" i="5"/>
  <c r="H42" i="5" s="1"/>
  <c r="AE56" i="5"/>
  <c r="AG56" i="5" s="1"/>
  <c r="Z29" i="5"/>
  <c r="X29" i="5"/>
  <c r="G40" i="5"/>
  <c r="H40" i="5" s="1"/>
  <c r="G61" i="5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AB22" i="5"/>
  <c r="AC22" i="5" s="1"/>
  <c r="AD22" i="5" s="1"/>
  <c r="AA22" i="5"/>
  <c r="AE22" i="5"/>
  <c r="AG22" i="5" s="1"/>
  <c r="G17" i="5"/>
  <c r="H17" i="5" s="1"/>
  <c r="G33" i="5"/>
  <c r="H33" i="5" s="1"/>
  <c r="AB99" i="5"/>
  <c r="AC99" i="5" s="1"/>
  <c r="AD99" i="5" s="1"/>
  <c r="AA99" i="5"/>
  <c r="AE99" i="5"/>
  <c r="AG99" i="5" s="1"/>
  <c r="G70" i="5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Z80" i="5"/>
  <c r="X80" i="5"/>
  <c r="G52" i="5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AA97" i="5"/>
  <c r="AE97" i="5"/>
  <c r="AG97" i="5" s="1"/>
  <c r="AB97" i="5"/>
  <c r="AC97" i="5" s="1"/>
  <c r="AD97" i="5" s="1"/>
  <c r="G78" i="5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G92" i="5"/>
  <c r="H92" i="5" s="1"/>
  <c r="G75" i="5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AB112" i="5"/>
  <c r="AC112" i="5" s="1"/>
  <c r="AD112" i="5" s="1"/>
  <c r="AA112" i="5"/>
  <c r="AE112" i="5"/>
  <c r="AG112" i="5" s="1"/>
  <c r="AB102" i="5"/>
  <c r="AC102" i="5" s="1"/>
  <c r="AD102" i="5" s="1"/>
  <c r="AA102" i="5"/>
  <c r="AE102" i="5"/>
  <c r="AG102" i="5" s="1"/>
  <c r="AA108" i="5"/>
  <c r="AB108" i="5"/>
  <c r="AC108" i="5" s="1"/>
  <c r="AD108" i="5" s="1"/>
  <c r="AE108" i="5"/>
  <c r="AG108" i="5" s="1"/>
  <c r="G90" i="5"/>
  <c r="H90" i="5" s="1"/>
  <c r="G112" i="5"/>
  <c r="H112" i="5" s="1"/>
  <c r="AE100" i="5"/>
  <c r="AG100" i="5" s="1"/>
  <c r="AA100" i="5"/>
  <c r="AB100" i="5"/>
  <c r="AC100" i="5" s="1"/>
  <c r="AD100" i="5" s="1"/>
  <c r="G82" i="5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G108" i="5"/>
  <c r="H108" i="5" s="1"/>
  <c r="Z98" i="5"/>
  <c r="AB86" i="5"/>
  <c r="AC86" i="5" s="1"/>
  <c r="AD86" i="5" s="1"/>
  <c r="AA86" i="5"/>
  <c r="AE86" i="5"/>
  <c r="AG86" i="5" s="1"/>
  <c r="G76" i="5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AE63" i="5"/>
  <c r="AG63" i="5" s="1"/>
  <c r="AA63" i="5"/>
  <c r="AB63" i="5"/>
  <c r="AC63" i="5" s="1"/>
  <c r="AD63" i="5" s="1"/>
  <c r="AA68" i="5"/>
  <c r="AE68" i="5"/>
  <c r="AG68" i="5" s="1"/>
  <c r="AB68" i="5"/>
  <c r="AC68" i="5" s="1"/>
  <c r="AD68" i="5" s="1"/>
  <c r="G79" i="5"/>
  <c r="H79" i="5" s="1"/>
  <c r="G50" i="5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/>
  <c r="Z39" i="5"/>
  <c r="Z43" i="5"/>
  <c r="G31" i="5"/>
  <c r="H31" i="5" s="1"/>
  <c r="G53" i="5"/>
  <c r="H53" i="5" s="1"/>
  <c r="Z40" i="5"/>
  <c r="Z61" i="5"/>
  <c r="G26" i="5"/>
  <c r="H26" i="5" s="1"/>
  <c r="G22" i="5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G24" i="5"/>
  <c r="H24" i="5" s="1"/>
  <c r="Z16" i="5"/>
  <c r="X16" i="5"/>
  <c r="Z33" i="5"/>
  <c r="G20" i="5"/>
  <c r="H20" i="5" s="1"/>
  <c r="AE77" i="5"/>
  <c r="AG77" i="5" s="1"/>
  <c r="AB77" i="5"/>
  <c r="AC77" i="5" s="1"/>
  <c r="AD77" i="5" s="1"/>
  <c r="AA77" i="5"/>
  <c r="AA105" i="5"/>
  <c r="AB105" i="5"/>
  <c r="AC105" i="5" s="1"/>
  <c r="AD105" i="5" s="1"/>
  <c r="AE105" i="5"/>
  <c r="AG105" i="5" s="1"/>
  <c r="G63" i="5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G64" i="5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G34" i="5"/>
  <c r="H34" i="5" s="1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G97" i="5"/>
  <c r="H97" i="5" s="1"/>
  <c r="Z107" i="5"/>
  <c r="G100" i="5"/>
  <c r="H100" i="5" s="1"/>
  <c r="G102" i="5"/>
  <c r="H102" i="5" s="1"/>
  <c r="AB82" i="5"/>
  <c r="AC82" i="5" s="1"/>
  <c r="AD82" i="5" s="1"/>
  <c r="AA82" i="5"/>
  <c r="AE82" i="5"/>
  <c r="AG82" i="5" s="1"/>
  <c r="Z83" i="5"/>
  <c r="G98" i="5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G32" i="5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G56" i="5"/>
  <c r="H56" i="5" s="1"/>
  <c r="G58" i="5"/>
  <c r="H58" i="5" s="1"/>
  <c r="AB36" i="5"/>
  <c r="AC36" i="5" s="1"/>
  <c r="AD36" i="5" s="1"/>
  <c r="AE36" i="5"/>
  <c r="AG36" i="5" s="1"/>
  <c r="AA36" i="5"/>
  <c r="Z37" i="5"/>
  <c r="Z24" i="5"/>
  <c r="Z18" i="5"/>
  <c r="X18" i="5"/>
  <c r="X93" i="5"/>
  <c r="Z93" i="5"/>
  <c r="Z73" i="5"/>
  <c r="X73" i="5"/>
  <c r="G93" i="5"/>
  <c r="H93" i="5" s="1"/>
  <c r="AB89" i="5"/>
  <c r="AC89" i="5" s="1"/>
  <c r="AD89" i="5" s="1"/>
  <c r="AA89" i="5"/>
  <c r="AE89" i="5"/>
  <c r="AG89" i="5" s="1"/>
  <c r="AB91" i="5"/>
  <c r="AC91" i="5" s="1"/>
  <c r="AD91" i="5" s="1"/>
  <c r="AA91" i="5"/>
  <c r="AE91" i="5"/>
  <c r="AG91" i="5" s="1"/>
  <c r="G51" i="5"/>
  <c r="H51" i="5" s="1"/>
  <c r="AE17" i="5"/>
  <c r="AG17" i="5" s="1"/>
  <c r="AB17" i="5"/>
  <c r="AC17" i="5" s="1"/>
  <c r="AD17" i="5" s="1"/>
  <c r="AA17" i="5"/>
  <c r="G107" i="5"/>
  <c r="H107" i="5"/>
  <c r="AA85" i="5"/>
  <c r="AE85" i="5"/>
  <c r="AG85" i="5" s="1"/>
  <c r="AB85" i="5"/>
  <c r="AC85" i="5" s="1"/>
  <c r="AD85" i="5" s="1"/>
  <c r="Z76" i="5"/>
  <c r="AB84" i="5"/>
  <c r="AC84" i="5" s="1"/>
  <c r="AD84" i="5" s="1"/>
  <c r="AA84" i="5"/>
  <c r="X26" i="5"/>
  <c r="Z26" i="5"/>
  <c r="G23" i="5"/>
  <c r="H23" i="5" s="1"/>
  <c r="Z103" i="5"/>
  <c r="X103" i="5"/>
  <c r="G60" i="5"/>
  <c r="H60" i="5" s="1"/>
  <c r="AB53" i="5"/>
  <c r="AC53" i="5" s="1"/>
  <c r="AD53" i="5" s="1"/>
  <c r="AA53" i="5"/>
  <c r="AE53" i="5"/>
  <c r="AG53" i="5" s="1"/>
  <c r="AE31" i="5"/>
  <c r="AG31" i="5" s="1"/>
  <c r="AA31" i="5"/>
  <c r="AB31" i="5"/>
  <c r="AC31" i="5" s="1"/>
  <c r="AD31" i="5" s="1"/>
  <c r="AE55" i="5"/>
  <c r="AG55" i="5" s="1"/>
  <c r="AB55" i="5"/>
  <c r="AC55" i="5" s="1"/>
  <c r="AD55" i="5" s="1"/>
  <c r="AA55" i="5"/>
  <c r="AE35" i="5"/>
  <c r="AG35" i="5" s="1"/>
  <c r="AB35" i="5"/>
  <c r="AC35" i="5" s="1"/>
  <c r="AD35" i="5" s="1"/>
  <c r="AA35" i="5"/>
  <c r="G99" i="5"/>
  <c r="H99" i="5" s="1"/>
  <c r="Z90" i="5"/>
  <c r="H101" i="5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G101" i="5"/>
  <c r="Z110" i="5"/>
  <c r="AB78" i="5"/>
  <c r="AC78" i="5" s="1"/>
  <c r="AD78" i="5" s="1"/>
  <c r="AE78" i="5"/>
  <c r="AG78" i="5" s="1"/>
  <c r="AA78" i="5"/>
  <c r="AB109" i="5"/>
  <c r="AC109" i="5" s="1"/>
  <c r="AD109" i="5" s="1"/>
  <c r="AA109" i="5"/>
  <c r="AE109" i="5"/>
  <c r="AG109" i="5" s="1"/>
  <c r="G84" i="5"/>
  <c r="H84" i="5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G67" i="5"/>
  <c r="H67" i="5" s="1"/>
  <c r="AE69" i="5"/>
  <c r="AG69" i="5" s="1"/>
  <c r="AA69" i="5"/>
  <c r="AB69" i="5"/>
  <c r="AC69" i="5" s="1"/>
  <c r="AD69" i="5" s="1"/>
  <c r="AB81" i="5"/>
  <c r="AC81" i="5" s="1"/>
  <c r="AD81" i="5" s="1"/>
  <c r="AA81" i="5"/>
  <c r="AE81" i="5"/>
  <c r="AG81" i="5" s="1"/>
  <c r="G81" i="5"/>
  <c r="H81" i="5" s="1"/>
  <c r="Z106" i="5"/>
  <c r="X106" i="5"/>
  <c r="G21" i="5"/>
  <c r="H21" i="5" s="1"/>
  <c r="Z60" i="5"/>
  <c r="Z48" i="5"/>
  <c r="Z65" i="5"/>
  <c r="Z46" i="5"/>
  <c r="G38" i="5"/>
  <c r="H38" i="5" s="1"/>
  <c r="Y16" i="3"/>
  <c r="Y24" i="3"/>
  <c r="Y110" i="3"/>
  <c r="Y100" i="3"/>
  <c r="Y90" i="3"/>
  <c r="Y80" i="3"/>
  <c r="Y79" i="3"/>
  <c r="Y91" i="3"/>
  <c r="Y89" i="3"/>
  <c r="Y55" i="3"/>
  <c r="Y108" i="3"/>
  <c r="Y98" i="3"/>
  <c r="Y88" i="3"/>
  <c r="Y78" i="3"/>
  <c r="Y77" i="3"/>
  <c r="Y93" i="3"/>
  <c r="Y92" i="3"/>
  <c r="Y46" i="3"/>
  <c r="Y75" i="3"/>
  <c r="Y107" i="3"/>
  <c r="Y87" i="3"/>
  <c r="Y96" i="3"/>
  <c r="Y106" i="3"/>
  <c r="Y86" i="3"/>
  <c r="Y76" i="3"/>
  <c r="Y115" i="3"/>
  <c r="Y105" i="3"/>
  <c r="Y95" i="3"/>
  <c r="Y85" i="3"/>
  <c r="Y97" i="3"/>
  <c r="Y114" i="3"/>
  <c r="G8" i="4"/>
  <c r="E6" i="4"/>
  <c r="G9" i="4"/>
  <c r="E11" i="4"/>
  <c r="G7" i="4"/>
  <c r="A20" i="4"/>
  <c r="Y27" i="3"/>
  <c r="Y37" i="3"/>
  <c r="Y28" i="3"/>
  <c r="Y38" i="3"/>
  <c r="Y29" i="3"/>
  <c r="Y39" i="3"/>
  <c r="Y30" i="3"/>
  <c r="Y40" i="3"/>
  <c r="Y31" i="3"/>
  <c r="Y41" i="3"/>
  <c r="Y32" i="3"/>
  <c r="Y42" i="3"/>
  <c r="Y45" i="3"/>
  <c r="Y33" i="3"/>
  <c r="Y43" i="3"/>
  <c r="Y35" i="3"/>
  <c r="Y34" i="3"/>
  <c r="Y44" i="3"/>
  <c r="Y36" i="3"/>
  <c r="Y26" i="3"/>
  <c r="Y57" i="3"/>
  <c r="Y58" i="3"/>
  <c r="Y59" i="3"/>
  <c r="Y60" i="3"/>
  <c r="Y61" i="3"/>
  <c r="Y62" i="3"/>
  <c r="Y63" i="3"/>
  <c r="Y64" i="3"/>
  <c r="Y65" i="3"/>
  <c r="Y56" i="3"/>
  <c r="Y25" i="3"/>
  <c r="Y66" i="3"/>
  <c r="Y23" i="3"/>
  <c r="Y54" i="3"/>
  <c r="Y74" i="3"/>
  <c r="Y22" i="3"/>
  <c r="Y53" i="3"/>
  <c r="Y73" i="3"/>
  <c r="Y21" i="3"/>
  <c r="Y52" i="3"/>
  <c r="Y72" i="3"/>
  <c r="Y20" i="3"/>
  <c r="Y51" i="3"/>
  <c r="Y71" i="3"/>
  <c r="Y19" i="3"/>
  <c r="Y50" i="3"/>
  <c r="Y70" i="3"/>
  <c r="Y18" i="3"/>
  <c r="Y49" i="3"/>
  <c r="Y69" i="3"/>
  <c r="Y17" i="3"/>
  <c r="Y48" i="3"/>
  <c r="Y68" i="3"/>
  <c r="Y15" i="3"/>
  <c r="B17" i="14" l="1"/>
  <c r="N16" i="14"/>
  <c r="T16" i="14" s="1"/>
  <c r="U16" i="14" s="1"/>
  <c r="AD16" i="16"/>
  <c r="AE16" i="16" s="1"/>
  <c r="AA16" i="16"/>
  <c r="AB16" i="16"/>
  <c r="Z16" i="16"/>
  <c r="AC16" i="16"/>
  <c r="O17" i="16"/>
  <c r="N17" i="16"/>
  <c r="AW18" i="16"/>
  <c r="V18" i="16"/>
  <c r="L18" i="16"/>
  <c r="B18" i="16"/>
  <c r="A19" i="16"/>
  <c r="T16" i="16"/>
  <c r="U16" i="16" s="1"/>
  <c r="Q16" i="16"/>
  <c r="AY17" i="16"/>
  <c r="AX17" i="16"/>
  <c r="S16" i="16"/>
  <c r="P16" i="16"/>
  <c r="R16" i="16"/>
  <c r="E17" i="16"/>
  <c r="D17" i="16"/>
  <c r="J16" i="16"/>
  <c r="K16" i="16" s="1"/>
  <c r="G16" i="16"/>
  <c r="Y17" i="16"/>
  <c r="X17" i="16"/>
  <c r="H16" i="16"/>
  <c r="I16" i="16"/>
  <c r="F16" i="16"/>
  <c r="AZ16" i="16"/>
  <c r="BX18" i="16"/>
  <c r="BU19" i="16"/>
  <c r="AI15" i="16"/>
  <c r="AK15" i="16"/>
  <c r="AY16" i="14"/>
  <c r="AX16" i="14"/>
  <c r="CG17" i="14"/>
  <c r="CD18" i="14"/>
  <c r="AX17" i="14"/>
  <c r="AY17" i="14"/>
  <c r="A13" i="15"/>
  <c r="AW18" i="14"/>
  <c r="O17" i="14"/>
  <c r="Y17" i="14"/>
  <c r="E17" i="14"/>
  <c r="Z16" i="14"/>
  <c r="AC16" i="14"/>
  <c r="AB16" i="14"/>
  <c r="P16" i="14"/>
  <c r="R16" i="14"/>
  <c r="S16" i="14"/>
  <c r="X15" i="14"/>
  <c r="AD15" i="14" s="1"/>
  <c r="AE15" i="14" s="1"/>
  <c r="X16" i="14"/>
  <c r="AD16" i="14" s="1"/>
  <c r="AE16" i="14" s="1"/>
  <c r="N15" i="14"/>
  <c r="T15" i="14" s="1"/>
  <c r="N17" i="14"/>
  <c r="T17" i="14" s="1"/>
  <c r="X17" i="14"/>
  <c r="AD17" i="14" s="1"/>
  <c r="AE17" i="14" s="1"/>
  <c r="L18" i="14"/>
  <c r="O18" i="14" s="1"/>
  <c r="B18" i="14"/>
  <c r="E18" i="14" s="1"/>
  <c r="V18" i="14"/>
  <c r="Y18" i="14" s="1"/>
  <c r="D16" i="14"/>
  <c r="D17" i="14"/>
  <c r="A19" i="14"/>
  <c r="D15" i="14"/>
  <c r="J15" i="14" s="1"/>
  <c r="AS90" i="5"/>
  <c r="AS89" i="5"/>
  <c r="AS43" i="5"/>
  <c r="AS98" i="5"/>
  <c r="AS20" i="5"/>
  <c r="AS57" i="5"/>
  <c r="AS17" i="5"/>
  <c r="AS31" i="5"/>
  <c r="AS87" i="5"/>
  <c r="AS63" i="5"/>
  <c r="AS66" i="5"/>
  <c r="AS19" i="5"/>
  <c r="AS76" i="5"/>
  <c r="AS93" i="5"/>
  <c r="AS103" i="5"/>
  <c r="AS49" i="5"/>
  <c r="AS80" i="5"/>
  <c r="AS95" i="5"/>
  <c r="AS26" i="5"/>
  <c r="AS36" i="5"/>
  <c r="AS37" i="5"/>
  <c r="AS52" i="5"/>
  <c r="AS82" i="5"/>
  <c r="AS59" i="5"/>
  <c r="AS73" i="5"/>
  <c r="AS65" i="5"/>
  <c r="AS97" i="5"/>
  <c r="AS28" i="5"/>
  <c r="AS62" i="5"/>
  <c r="AS107" i="5"/>
  <c r="AS47" i="5"/>
  <c r="AS23" i="5"/>
  <c r="AS35" i="5"/>
  <c r="AS56" i="5"/>
  <c r="AS86" i="5"/>
  <c r="AS46" i="5"/>
  <c r="AS101" i="5"/>
  <c r="AS25" i="5"/>
  <c r="AS75" i="5"/>
  <c r="AS30" i="5"/>
  <c r="AS51" i="5"/>
  <c r="AS96" i="5"/>
  <c r="AS32" i="5"/>
  <c r="AS33" i="5"/>
  <c r="AS42" i="5"/>
  <c r="AS100" i="5"/>
  <c r="AS68" i="5"/>
  <c r="AS79" i="5"/>
  <c r="AS16" i="5"/>
  <c r="AS27" i="5"/>
  <c r="AS22" i="5"/>
  <c r="AS91" i="5"/>
  <c r="AS102" i="5"/>
  <c r="AS50" i="5"/>
  <c r="AS45" i="5"/>
  <c r="AS85" i="5"/>
  <c r="AS88" i="5"/>
  <c r="AS78" i="5"/>
  <c r="AS58" i="5"/>
  <c r="AS18" i="5"/>
  <c r="AS111" i="5"/>
  <c r="AS67" i="5"/>
  <c r="AS61" i="5"/>
  <c r="AS72" i="5"/>
  <c r="AS15" i="5"/>
  <c r="AS55" i="5"/>
  <c r="AS60" i="5"/>
  <c r="AS108" i="5"/>
  <c r="AS77" i="5"/>
  <c r="AS48" i="5"/>
  <c r="AS38" i="5"/>
  <c r="AS81" i="5"/>
  <c r="AS21" i="5"/>
  <c r="AS92" i="5"/>
  <c r="AS71" i="5"/>
  <c r="N30" i="12"/>
  <c r="O30" i="12" s="1"/>
  <c r="N18" i="12"/>
  <c r="O18" i="12" s="1"/>
  <c r="N88" i="12"/>
  <c r="O88" i="12" s="1"/>
  <c r="N96" i="12"/>
  <c r="O96" i="12" s="1"/>
  <c r="N48" i="12"/>
  <c r="O48" i="12" s="1"/>
  <c r="N91" i="12"/>
  <c r="O91" i="12" s="1"/>
  <c r="N31" i="12"/>
  <c r="O31" i="12" s="1"/>
  <c r="N83" i="12"/>
  <c r="O83" i="12" s="1"/>
  <c r="N53" i="12"/>
  <c r="O53" i="12" s="1"/>
  <c r="N92" i="12"/>
  <c r="O92" i="12" s="1"/>
  <c r="N93" i="12"/>
  <c r="O93" i="12" s="1"/>
  <c r="N39" i="12"/>
  <c r="O39" i="12" s="1"/>
  <c r="N25" i="12"/>
  <c r="O25" i="12" s="1"/>
  <c r="N64" i="12"/>
  <c r="O64" i="12" s="1"/>
  <c r="N21" i="12"/>
  <c r="O21" i="12" s="1"/>
  <c r="N42" i="12"/>
  <c r="O42" i="12" s="1"/>
  <c r="N100" i="12"/>
  <c r="O100" i="12" s="1"/>
  <c r="N35" i="12"/>
  <c r="O35" i="12" s="1"/>
  <c r="N104" i="12"/>
  <c r="O104" i="12" s="1"/>
  <c r="N97" i="12"/>
  <c r="O97" i="12" s="1"/>
  <c r="N89" i="12"/>
  <c r="O89" i="12" s="1"/>
  <c r="N56" i="12"/>
  <c r="O56" i="12" s="1"/>
  <c r="N45" i="12"/>
  <c r="O45" i="12" s="1"/>
  <c r="N103" i="12"/>
  <c r="O103" i="12" s="1"/>
  <c r="N99" i="12"/>
  <c r="O99" i="12" s="1"/>
  <c r="N84" i="12"/>
  <c r="O84" i="12" s="1"/>
  <c r="N72" i="12"/>
  <c r="O72" i="12" s="1"/>
  <c r="N34" i="12"/>
  <c r="O34" i="12" s="1"/>
  <c r="N58" i="12"/>
  <c r="O58" i="12" s="1"/>
  <c r="N19" i="12"/>
  <c r="O19" i="12" s="1"/>
  <c r="N46" i="12"/>
  <c r="O46" i="12" s="1"/>
  <c r="N69" i="12"/>
  <c r="O69" i="12" s="1"/>
  <c r="N59" i="12"/>
  <c r="O59" i="12" s="1"/>
  <c r="N54" i="12"/>
  <c r="O54" i="12" s="1"/>
  <c r="N66" i="12"/>
  <c r="O66" i="12" s="1"/>
  <c r="N75" i="12"/>
  <c r="O75" i="12" s="1"/>
  <c r="N86" i="12"/>
  <c r="O86" i="12" s="1"/>
  <c r="N24" i="12"/>
  <c r="O24" i="12" s="1"/>
  <c r="AB108" i="10"/>
  <c r="AC108" i="10" s="1"/>
  <c r="AD108" i="10" s="1"/>
  <c r="AE108" i="10"/>
  <c r="AG108" i="10" s="1"/>
  <c r="AM108" i="10" s="1"/>
  <c r="AP108" i="10" s="1"/>
  <c r="AW93" i="10"/>
  <c r="AV93" i="10"/>
  <c r="AU93" i="10"/>
  <c r="AX93" i="10" s="1"/>
  <c r="AW89" i="10"/>
  <c r="AV89" i="10"/>
  <c r="AV110" i="10"/>
  <c r="AU110" i="10"/>
  <c r="AX110" i="10" s="1"/>
  <c r="AA108" i="10"/>
  <c r="AV108" i="10"/>
  <c r="AW113" i="10"/>
  <c r="AB114" i="10"/>
  <c r="AC114" i="10" s="1"/>
  <c r="AD114" i="10" s="1"/>
  <c r="AU112" i="10"/>
  <c r="AX112" i="10" s="1"/>
  <c r="AW102" i="10"/>
  <c r="AV113" i="10"/>
  <c r="AV102" i="10"/>
  <c r="AW109" i="10"/>
  <c r="AA109" i="10"/>
  <c r="AV109" i="10"/>
  <c r="AW96" i="10"/>
  <c r="AW107" i="10"/>
  <c r="AB109" i="10"/>
  <c r="AC109" i="10" s="1"/>
  <c r="AD109" i="10" s="1"/>
  <c r="AU109" i="10"/>
  <c r="AX109" i="10" s="1"/>
  <c r="AV96" i="10"/>
  <c r="AV111" i="10"/>
  <c r="AV107" i="10"/>
  <c r="AW114" i="10"/>
  <c r="AU111" i="10"/>
  <c r="AX111" i="10" s="1"/>
  <c r="AU107" i="10"/>
  <c r="AX107" i="10" s="1"/>
  <c r="AW104" i="10"/>
  <c r="AE107" i="10"/>
  <c r="AG107" i="10" s="1"/>
  <c r="AM107" i="10" s="1"/>
  <c r="AP107" i="10" s="1"/>
  <c r="AV114" i="10"/>
  <c r="AW112" i="10"/>
  <c r="AU108" i="10"/>
  <c r="AX108" i="10" s="1"/>
  <c r="AV104" i="10"/>
  <c r="AA114" i="10"/>
  <c r="AA24" i="10"/>
  <c r="AV24" i="10"/>
  <c r="AU24" i="10"/>
  <c r="AX24" i="10" s="1"/>
  <c r="AE23" i="10"/>
  <c r="AG23" i="10" s="1"/>
  <c r="AM23" i="10" s="1"/>
  <c r="AP23" i="10" s="1"/>
  <c r="AB24" i="10"/>
  <c r="AC24" i="10" s="1"/>
  <c r="AD24" i="10" s="1"/>
  <c r="AE24" i="10"/>
  <c r="AG24" i="10" s="1"/>
  <c r="AM24" i="10" s="1"/>
  <c r="AP24" i="10" s="1"/>
  <c r="AA16" i="10"/>
  <c r="AW22" i="10"/>
  <c r="AB16" i="10"/>
  <c r="AC16" i="10" s="1"/>
  <c r="AD16" i="10" s="1"/>
  <c r="AA23" i="10"/>
  <c r="AU22" i="10"/>
  <c r="AX22" i="10" s="1"/>
  <c r="AU17" i="10"/>
  <c r="AX17" i="10" s="1"/>
  <c r="AW17" i="10"/>
  <c r="AU23" i="10"/>
  <c r="AX23" i="10" s="1"/>
  <c r="AW23" i="10"/>
  <c r="AV21" i="10"/>
  <c r="AU21" i="10"/>
  <c r="AX21" i="10" s="1"/>
  <c r="AW21" i="10"/>
  <c r="AV16" i="10"/>
  <c r="AV23" i="10"/>
  <c r="AV20" i="10"/>
  <c r="AW20" i="10"/>
  <c r="AU20" i="10"/>
  <c r="AX20" i="10" s="1"/>
  <c r="AE16" i="10"/>
  <c r="AG16" i="10" s="1"/>
  <c r="AM16" i="10" s="1"/>
  <c r="AP16" i="10" s="1"/>
  <c r="AW16" i="10"/>
  <c r="AU38" i="10"/>
  <c r="AX38" i="10" s="1"/>
  <c r="AW38" i="10"/>
  <c r="AU42" i="10"/>
  <c r="AX42" i="10" s="1"/>
  <c r="AW42" i="10"/>
  <c r="AU28" i="10"/>
  <c r="AX28" i="10" s="1"/>
  <c r="AW28" i="10"/>
  <c r="AU33" i="10"/>
  <c r="AX33" i="10" s="1"/>
  <c r="AW33" i="10"/>
  <c r="AU32" i="10"/>
  <c r="AX32" i="10" s="1"/>
  <c r="AW32" i="10"/>
  <c r="AU41" i="10"/>
  <c r="AX41" i="10" s="1"/>
  <c r="AW41" i="10"/>
  <c r="AU36" i="10"/>
  <c r="AX36" i="10" s="1"/>
  <c r="AW36" i="10"/>
  <c r="AU31" i="10"/>
  <c r="AX31" i="10" s="1"/>
  <c r="AW31" i="10"/>
  <c r="AU26" i="10"/>
  <c r="AX26" i="10" s="1"/>
  <c r="AW26" i="10"/>
  <c r="AW40" i="10"/>
  <c r="AU40" i="10"/>
  <c r="AX40" i="10" s="1"/>
  <c r="AW30" i="10"/>
  <c r="AU30" i="10"/>
  <c r="AX30" i="10" s="1"/>
  <c r="AW37" i="10"/>
  <c r="AU37" i="10"/>
  <c r="AX37" i="10" s="1"/>
  <c r="AU44" i="10"/>
  <c r="AX44" i="10" s="1"/>
  <c r="AW44" i="10"/>
  <c r="AU39" i="10"/>
  <c r="AX39" i="10" s="1"/>
  <c r="AW39" i="10"/>
  <c r="AW27" i="10"/>
  <c r="AU27" i="10"/>
  <c r="AX27" i="10" s="1"/>
  <c r="AU34" i="10"/>
  <c r="AX34" i="10" s="1"/>
  <c r="AW34" i="10"/>
  <c r="AU29" i="10"/>
  <c r="AX29" i="10" s="1"/>
  <c r="AW29" i="10"/>
  <c r="AU25" i="10"/>
  <c r="AX25" i="10" s="1"/>
  <c r="AW25" i="10"/>
  <c r="AU43" i="10"/>
  <c r="AX43" i="10" s="1"/>
  <c r="AW43" i="10"/>
  <c r="AU35" i="10"/>
  <c r="AX35" i="10" s="1"/>
  <c r="AW35" i="10"/>
  <c r="V69" i="10"/>
  <c r="W69" i="10" s="1"/>
  <c r="U69" i="10"/>
  <c r="V30" i="10"/>
  <c r="W30" i="10" s="1"/>
  <c r="U30" i="10"/>
  <c r="V97" i="10"/>
  <c r="W97" i="10" s="1"/>
  <c r="U97" i="10"/>
  <c r="V44" i="10"/>
  <c r="W44" i="10" s="1"/>
  <c r="U44" i="10"/>
  <c r="V54" i="10"/>
  <c r="W54" i="10" s="1"/>
  <c r="U54" i="10"/>
  <c r="V79" i="10"/>
  <c r="W79" i="10" s="1"/>
  <c r="U79" i="10"/>
  <c r="V91" i="10"/>
  <c r="W91" i="10" s="1"/>
  <c r="U91" i="10"/>
  <c r="U113" i="10"/>
  <c r="V113" i="10"/>
  <c r="W113" i="10" s="1"/>
  <c r="V40" i="10"/>
  <c r="W40" i="10" s="1"/>
  <c r="U40" i="10"/>
  <c r="V81" i="10"/>
  <c r="W81" i="10" s="1"/>
  <c r="U81" i="10"/>
  <c r="V101" i="10"/>
  <c r="W101" i="10" s="1"/>
  <c r="U101" i="10"/>
  <c r="V61" i="10"/>
  <c r="W61" i="10" s="1"/>
  <c r="U61" i="10"/>
  <c r="V21" i="10"/>
  <c r="W21" i="10" s="1"/>
  <c r="U21" i="10"/>
  <c r="V84" i="10"/>
  <c r="W84" i="10" s="1"/>
  <c r="U84" i="10"/>
  <c r="V103" i="10"/>
  <c r="W103" i="10" s="1"/>
  <c r="U103" i="10"/>
  <c r="V64" i="10"/>
  <c r="W64" i="10" s="1"/>
  <c r="U64" i="10"/>
  <c r="V75" i="10"/>
  <c r="W75" i="10" s="1"/>
  <c r="U75" i="10"/>
  <c r="U36" i="10"/>
  <c r="V36" i="10"/>
  <c r="W36" i="10" s="1"/>
  <c r="V63" i="10"/>
  <c r="W63" i="10" s="1"/>
  <c r="U63" i="10"/>
  <c r="U71" i="10"/>
  <c r="V71" i="10"/>
  <c r="W71" i="10" s="1"/>
  <c r="V110" i="10"/>
  <c r="W110" i="10" s="1"/>
  <c r="U110" i="10"/>
  <c r="U58" i="10"/>
  <c r="V58" i="10"/>
  <c r="W58" i="10" s="1"/>
  <c r="U95" i="10"/>
  <c r="V95" i="10"/>
  <c r="W95" i="10" s="1"/>
  <c r="U102" i="10"/>
  <c r="V102" i="10"/>
  <c r="W102" i="10" s="1"/>
  <c r="V98" i="10"/>
  <c r="W98" i="10" s="1"/>
  <c r="U98" i="10"/>
  <c r="V100" i="10"/>
  <c r="W100" i="10" s="1"/>
  <c r="U100" i="10"/>
  <c r="V68" i="10"/>
  <c r="W68" i="10" s="1"/>
  <c r="U68" i="10"/>
  <c r="V38" i="10"/>
  <c r="W38" i="10" s="1"/>
  <c r="U38" i="10"/>
  <c r="V42" i="10"/>
  <c r="W42" i="10" s="1"/>
  <c r="U42" i="10"/>
  <c r="V48" i="10"/>
  <c r="W48" i="10" s="1"/>
  <c r="U48" i="10"/>
  <c r="V76" i="10"/>
  <c r="W76" i="10" s="1"/>
  <c r="U76" i="10"/>
  <c r="V33" i="10"/>
  <c r="W33" i="10" s="1"/>
  <c r="U33" i="10"/>
  <c r="V32" i="10"/>
  <c r="W32" i="10" s="1"/>
  <c r="U32" i="10"/>
  <c r="V31" i="10"/>
  <c r="W31" i="10" s="1"/>
  <c r="U31" i="10"/>
  <c r="U114" i="10"/>
  <c r="V114" i="10"/>
  <c r="W114" i="10" s="1"/>
  <c r="V17" i="10"/>
  <c r="W17" i="10" s="1"/>
  <c r="U17" i="10"/>
  <c r="U85" i="10"/>
  <c r="V85" i="10"/>
  <c r="W85" i="10" s="1"/>
  <c r="U104" i="10"/>
  <c r="V104" i="10"/>
  <c r="W104" i="10" s="1"/>
  <c r="V51" i="10"/>
  <c r="W51" i="10" s="1"/>
  <c r="U51" i="10"/>
  <c r="V25" i="10"/>
  <c r="W25" i="10" s="1"/>
  <c r="U25" i="10"/>
  <c r="U41" i="10"/>
  <c r="V41" i="10"/>
  <c r="W41" i="10" s="1"/>
  <c r="U20" i="10"/>
  <c r="V20" i="10"/>
  <c r="W20" i="10" s="1"/>
  <c r="V62" i="10"/>
  <c r="W62" i="10" s="1"/>
  <c r="U62" i="10"/>
  <c r="V105" i="10"/>
  <c r="W105" i="10" s="1"/>
  <c r="U105" i="10"/>
  <c r="U115" i="10"/>
  <c r="V115" i="10"/>
  <c r="W115" i="10" s="1"/>
  <c r="V72" i="10"/>
  <c r="W72" i="10" s="1"/>
  <c r="U72" i="10"/>
  <c r="V37" i="10"/>
  <c r="W37" i="10" s="1"/>
  <c r="U37" i="10"/>
  <c r="U90" i="10"/>
  <c r="V90" i="10"/>
  <c r="W90" i="10" s="1"/>
  <c r="V109" i="10"/>
  <c r="W109" i="10" s="1"/>
  <c r="U109" i="10"/>
  <c r="U26" i="10"/>
  <c r="V26" i="10"/>
  <c r="W26" i="10" s="1"/>
  <c r="V39" i="10"/>
  <c r="W39" i="10" s="1"/>
  <c r="U39" i="10"/>
  <c r="U82" i="10"/>
  <c r="V82" i="10"/>
  <c r="W82" i="10" s="1"/>
  <c r="V96" i="10"/>
  <c r="W96" i="10" s="1"/>
  <c r="U96" i="10"/>
  <c r="U80" i="10"/>
  <c r="V80" i="10"/>
  <c r="W80" i="10" s="1"/>
  <c r="V27" i="10"/>
  <c r="W27" i="10" s="1"/>
  <c r="U27" i="10"/>
  <c r="U28" i="10"/>
  <c r="V28" i="10"/>
  <c r="W28" i="10" s="1"/>
  <c r="V77" i="10"/>
  <c r="W77" i="10" s="1"/>
  <c r="U77" i="10"/>
  <c r="V78" i="10"/>
  <c r="W78" i="10" s="1"/>
  <c r="U78" i="10"/>
  <c r="V29" i="10"/>
  <c r="W29" i="10" s="1"/>
  <c r="U29" i="10"/>
  <c r="V94" i="10"/>
  <c r="W94" i="10" s="1"/>
  <c r="U94" i="10"/>
  <c r="V53" i="10"/>
  <c r="W53" i="10" s="1"/>
  <c r="U53" i="10"/>
  <c r="V73" i="10"/>
  <c r="W73" i="10" s="1"/>
  <c r="U73" i="10"/>
  <c r="V88" i="10"/>
  <c r="W88" i="10" s="1"/>
  <c r="U88" i="10"/>
  <c r="V92" i="10"/>
  <c r="W92" i="10" s="1"/>
  <c r="U92" i="10"/>
  <c r="V43" i="10"/>
  <c r="W43" i="10" s="1"/>
  <c r="U43" i="10"/>
  <c r="AE54" i="10"/>
  <c r="AG54" i="10" s="1"/>
  <c r="AM54" i="10" s="1"/>
  <c r="AP54" i="10" s="1"/>
  <c r="BF24" i="10" s="1"/>
  <c r="AB54" i="10"/>
  <c r="AC54" i="10" s="1"/>
  <c r="AD54" i="10" s="1"/>
  <c r="AA54" i="10"/>
  <c r="AE42" i="10"/>
  <c r="AG42" i="10" s="1"/>
  <c r="AM42" i="10" s="1"/>
  <c r="AP42" i="10" s="1"/>
  <c r="AB42" i="10"/>
  <c r="AC42" i="10" s="1"/>
  <c r="AD42" i="10" s="1"/>
  <c r="AA42" i="10"/>
  <c r="V93" i="10"/>
  <c r="W93" i="10" s="1"/>
  <c r="U93" i="10"/>
  <c r="V111" i="10"/>
  <c r="W111" i="10" s="1"/>
  <c r="U111" i="10"/>
  <c r="V46" i="10"/>
  <c r="W46" i="10" s="1"/>
  <c r="U46" i="10"/>
  <c r="V106" i="10"/>
  <c r="W106" i="10" s="1"/>
  <c r="U106" i="10"/>
  <c r="V87" i="10"/>
  <c r="W87" i="10" s="1"/>
  <c r="U87" i="10"/>
  <c r="AE27" i="10"/>
  <c r="AG27" i="10" s="1"/>
  <c r="AM27" i="10" s="1"/>
  <c r="AP27" i="10" s="1"/>
  <c r="AB27" i="10"/>
  <c r="AC27" i="10" s="1"/>
  <c r="AD27" i="10" s="1"/>
  <c r="AA27" i="10"/>
  <c r="AB57" i="10"/>
  <c r="AC57" i="10" s="1"/>
  <c r="AD57" i="10" s="1"/>
  <c r="AA57" i="10"/>
  <c r="AE57" i="10"/>
  <c r="AG57" i="10" s="1"/>
  <c r="AM57" i="10" s="1"/>
  <c r="AP57" i="10" s="1"/>
  <c r="AB29" i="10"/>
  <c r="AC29" i="10" s="1"/>
  <c r="AD29" i="10" s="1"/>
  <c r="AA29" i="10"/>
  <c r="AE29" i="10"/>
  <c r="AG29" i="10" s="1"/>
  <c r="AM29" i="10" s="1"/>
  <c r="AP29" i="10" s="1"/>
  <c r="AE28" i="10"/>
  <c r="AG28" i="10" s="1"/>
  <c r="AM28" i="10" s="1"/>
  <c r="AP28" i="10" s="1"/>
  <c r="AB28" i="10"/>
  <c r="AC28" i="10" s="1"/>
  <c r="AD28" i="10" s="1"/>
  <c r="AA28" i="10"/>
  <c r="AE113" i="10"/>
  <c r="AG113" i="10" s="1"/>
  <c r="AM113" i="10" s="1"/>
  <c r="AP113" i="10" s="1"/>
  <c r="AA113" i="10"/>
  <c r="AB113" i="10"/>
  <c r="AC113" i="10" s="1"/>
  <c r="AD113" i="10" s="1"/>
  <c r="V107" i="10"/>
  <c r="W107" i="10" s="1"/>
  <c r="U107" i="10"/>
  <c r="V70" i="10"/>
  <c r="W70" i="10" s="1"/>
  <c r="U70" i="10"/>
  <c r="AB55" i="10"/>
  <c r="AC55" i="10" s="1"/>
  <c r="AD55" i="10" s="1"/>
  <c r="AA55" i="10"/>
  <c r="AE55" i="10"/>
  <c r="AG55" i="10" s="1"/>
  <c r="AM55" i="10" s="1"/>
  <c r="AP55" i="10" s="1"/>
  <c r="BF26" i="10" s="1"/>
  <c r="U34" i="10"/>
  <c r="V34" i="10"/>
  <c r="W34" i="10" s="1"/>
  <c r="AB60" i="10"/>
  <c r="AC60" i="10" s="1"/>
  <c r="AD60" i="10" s="1"/>
  <c r="AE60" i="10"/>
  <c r="AG60" i="10" s="1"/>
  <c r="AM60" i="10" s="1"/>
  <c r="AP60" i="10" s="1"/>
  <c r="AA60" i="10"/>
  <c r="V50" i="10"/>
  <c r="W50" i="10" s="1"/>
  <c r="U50" i="10"/>
  <c r="AE21" i="10"/>
  <c r="AG21" i="10" s="1"/>
  <c r="AM21" i="10" s="1"/>
  <c r="AP21" i="10" s="1"/>
  <c r="AB21" i="10"/>
  <c r="AC21" i="10" s="1"/>
  <c r="AD21" i="10" s="1"/>
  <c r="AA21" i="10"/>
  <c r="AE59" i="10"/>
  <c r="AG59" i="10" s="1"/>
  <c r="AM59" i="10" s="1"/>
  <c r="AP59" i="10" s="1"/>
  <c r="AB59" i="10"/>
  <c r="AC59" i="10" s="1"/>
  <c r="AD59" i="10" s="1"/>
  <c r="AA59" i="10"/>
  <c r="AA45" i="10"/>
  <c r="AE45" i="10"/>
  <c r="AG45" i="10" s="1"/>
  <c r="AM45" i="10" s="1"/>
  <c r="AP45" i="10" s="1"/>
  <c r="BF21" i="10" s="1"/>
  <c r="AB45" i="10"/>
  <c r="AC45" i="10" s="1"/>
  <c r="AD45" i="10" s="1"/>
  <c r="AB44" i="10"/>
  <c r="AC44" i="10" s="1"/>
  <c r="AD44" i="10" s="1"/>
  <c r="AE44" i="10"/>
  <c r="AG44" i="10" s="1"/>
  <c r="AM44" i="10" s="1"/>
  <c r="AP44" i="10" s="1"/>
  <c r="AA44" i="10"/>
  <c r="V24" i="10"/>
  <c r="W24" i="10" s="1"/>
  <c r="U24" i="10"/>
  <c r="V60" i="10"/>
  <c r="W60" i="10" s="1"/>
  <c r="U60" i="10"/>
  <c r="AE111" i="10"/>
  <c r="AG111" i="10" s="1"/>
  <c r="AM111" i="10" s="1"/>
  <c r="AP111" i="10" s="1"/>
  <c r="AB111" i="10"/>
  <c r="AC111" i="10" s="1"/>
  <c r="AD111" i="10" s="1"/>
  <c r="AA111" i="10"/>
  <c r="U59" i="10"/>
  <c r="V59" i="10"/>
  <c r="W59" i="10" s="1"/>
  <c r="U108" i="10"/>
  <c r="V108" i="10"/>
  <c r="W108" i="10" s="1"/>
  <c r="U23" i="10"/>
  <c r="V23" i="10"/>
  <c r="W23" i="10" s="1"/>
  <c r="V47" i="10"/>
  <c r="W47" i="10" s="1"/>
  <c r="U47" i="10"/>
  <c r="AE112" i="10"/>
  <c r="AG112" i="10" s="1"/>
  <c r="AM112" i="10" s="1"/>
  <c r="AP112" i="10" s="1"/>
  <c r="BF39" i="10" s="1"/>
  <c r="AB112" i="10"/>
  <c r="AC112" i="10" s="1"/>
  <c r="AD112" i="10" s="1"/>
  <c r="AA112" i="10"/>
  <c r="AE17" i="10"/>
  <c r="AG17" i="10" s="1"/>
  <c r="AM17" i="10" s="1"/>
  <c r="AP17" i="10" s="1"/>
  <c r="AB17" i="10"/>
  <c r="AC17" i="10" s="1"/>
  <c r="AD17" i="10" s="1"/>
  <c r="AA17" i="10"/>
  <c r="V52" i="10"/>
  <c r="W52" i="10" s="1"/>
  <c r="U52" i="10"/>
  <c r="V35" i="10"/>
  <c r="W35" i="10" s="1"/>
  <c r="U35" i="10"/>
  <c r="V19" i="10"/>
  <c r="W19" i="10" s="1"/>
  <c r="U19" i="10"/>
  <c r="U66" i="10"/>
  <c r="V66" i="10"/>
  <c r="W66" i="10" s="1"/>
  <c r="V89" i="10"/>
  <c r="W89" i="10" s="1"/>
  <c r="U89" i="10"/>
  <c r="AE74" i="10"/>
  <c r="AG74" i="10" s="1"/>
  <c r="AM74" i="10" s="1"/>
  <c r="AP74" i="10" s="1"/>
  <c r="AB74" i="10"/>
  <c r="AC74" i="10" s="1"/>
  <c r="AD74" i="10" s="1"/>
  <c r="AA74" i="10"/>
  <c r="BF20" i="10"/>
  <c r="AE89" i="10"/>
  <c r="AG89" i="10" s="1"/>
  <c r="AM89" i="10" s="1"/>
  <c r="AP89" i="10" s="1"/>
  <c r="AB89" i="10"/>
  <c r="AC89" i="10" s="1"/>
  <c r="AD89" i="10" s="1"/>
  <c r="AA89" i="10"/>
  <c r="AE110" i="10"/>
  <c r="AG110" i="10" s="1"/>
  <c r="AM110" i="10" s="1"/>
  <c r="AP110" i="10" s="1"/>
  <c r="AB110" i="10"/>
  <c r="AC110" i="10" s="1"/>
  <c r="AD110" i="10" s="1"/>
  <c r="AA110" i="10"/>
  <c r="AE102" i="10"/>
  <c r="AG102" i="10" s="1"/>
  <c r="AM102" i="10" s="1"/>
  <c r="AP102" i="10" s="1"/>
  <c r="AB102" i="10"/>
  <c r="AC102" i="10" s="1"/>
  <c r="AD102" i="10" s="1"/>
  <c r="AA102" i="10"/>
  <c r="AA25" i="10"/>
  <c r="AB25" i="10"/>
  <c r="AC25" i="10" s="1"/>
  <c r="AD25" i="10" s="1"/>
  <c r="AE25" i="10"/>
  <c r="AG25" i="10" s="1"/>
  <c r="AM25" i="10" s="1"/>
  <c r="AP25" i="10" s="1"/>
  <c r="AB32" i="10"/>
  <c r="AC32" i="10" s="1"/>
  <c r="AD32" i="10" s="1"/>
  <c r="AA32" i="10"/>
  <c r="AE32" i="10"/>
  <c r="AG32" i="10" s="1"/>
  <c r="AM32" i="10" s="1"/>
  <c r="AP32" i="10" s="1"/>
  <c r="AA85" i="10"/>
  <c r="AE85" i="10"/>
  <c r="AG85" i="10" s="1"/>
  <c r="AM85" i="10" s="1"/>
  <c r="AP85" i="10" s="1"/>
  <c r="AB85" i="10"/>
  <c r="AC85" i="10" s="1"/>
  <c r="AD85" i="10" s="1"/>
  <c r="BF32" i="10"/>
  <c r="AE81" i="10"/>
  <c r="AG81" i="10" s="1"/>
  <c r="AM81" i="10" s="1"/>
  <c r="AP81" i="10" s="1"/>
  <c r="AB81" i="10"/>
  <c r="AC81" i="10" s="1"/>
  <c r="AD81" i="10" s="1"/>
  <c r="AA81" i="10"/>
  <c r="AE34" i="10"/>
  <c r="AG34" i="10" s="1"/>
  <c r="AM34" i="10" s="1"/>
  <c r="AP34" i="10" s="1"/>
  <c r="AB34" i="10"/>
  <c r="AC34" i="10" s="1"/>
  <c r="AD34" i="10" s="1"/>
  <c r="AA34" i="10"/>
  <c r="BF35" i="10"/>
  <c r="AE104" i="10"/>
  <c r="AG104" i="10" s="1"/>
  <c r="AM104" i="10" s="1"/>
  <c r="AP104" i="10" s="1"/>
  <c r="AB104" i="10"/>
  <c r="AC104" i="10" s="1"/>
  <c r="AD104" i="10" s="1"/>
  <c r="AA104" i="10"/>
  <c r="AB72" i="10"/>
  <c r="AC72" i="10" s="1"/>
  <c r="AD72" i="10" s="1"/>
  <c r="AA72" i="10"/>
  <c r="AE72" i="10"/>
  <c r="AG72" i="10" s="1"/>
  <c r="AM72" i="10" s="1"/>
  <c r="AP72" i="10" s="1"/>
  <c r="AA56" i="10"/>
  <c r="AE56" i="10"/>
  <c r="AG56" i="10" s="1"/>
  <c r="AM56" i="10" s="1"/>
  <c r="AP56" i="10" s="1"/>
  <c r="AB56" i="10"/>
  <c r="AC56" i="10" s="1"/>
  <c r="AD56" i="10" s="1"/>
  <c r="AE49" i="10"/>
  <c r="AG49" i="10" s="1"/>
  <c r="AM49" i="10" s="1"/>
  <c r="AP49" i="10" s="1"/>
  <c r="BF23" i="10" s="1"/>
  <c r="AB49" i="10"/>
  <c r="AC49" i="10" s="1"/>
  <c r="AD49" i="10" s="1"/>
  <c r="AA49" i="10"/>
  <c r="AE62" i="10"/>
  <c r="AG62" i="10" s="1"/>
  <c r="AM62" i="10" s="1"/>
  <c r="AP62" i="10" s="1"/>
  <c r="AB62" i="10"/>
  <c r="AC62" i="10" s="1"/>
  <c r="AD62" i="10" s="1"/>
  <c r="AA62" i="10"/>
  <c r="AE48" i="10"/>
  <c r="AG48" i="10" s="1"/>
  <c r="AM48" i="10" s="1"/>
  <c r="AP48" i="10" s="1"/>
  <c r="AB48" i="10"/>
  <c r="AC48" i="10" s="1"/>
  <c r="AD48" i="10" s="1"/>
  <c r="AA48" i="10"/>
  <c r="AE67" i="10"/>
  <c r="AG67" i="10" s="1"/>
  <c r="AM67" i="10" s="1"/>
  <c r="AP67" i="10" s="1"/>
  <c r="AB67" i="10"/>
  <c r="AC67" i="10" s="1"/>
  <c r="AD67" i="10" s="1"/>
  <c r="AA67" i="10"/>
  <c r="AA43" i="10"/>
  <c r="AE43" i="10"/>
  <c r="AG43" i="10" s="1"/>
  <c r="AM43" i="10" s="1"/>
  <c r="AP43" i="10" s="1"/>
  <c r="AB43" i="10"/>
  <c r="AC43" i="10" s="1"/>
  <c r="AD43" i="10" s="1"/>
  <c r="AE58" i="10"/>
  <c r="AG58" i="10" s="1"/>
  <c r="AM58" i="10" s="1"/>
  <c r="AP58" i="10" s="1"/>
  <c r="AA58" i="10"/>
  <c r="AB58" i="10"/>
  <c r="AC58" i="10" s="1"/>
  <c r="AD58" i="10" s="1"/>
  <c r="AB30" i="10"/>
  <c r="AC30" i="10" s="1"/>
  <c r="AD30" i="10" s="1"/>
  <c r="AA30" i="10"/>
  <c r="AE30" i="10"/>
  <c r="AG30" i="10" s="1"/>
  <c r="AM30" i="10" s="1"/>
  <c r="AP30" i="10" s="1"/>
  <c r="AB40" i="10"/>
  <c r="AC40" i="10" s="1"/>
  <c r="AD40" i="10" s="1"/>
  <c r="AE40" i="10"/>
  <c r="AG40" i="10" s="1"/>
  <c r="AM40" i="10" s="1"/>
  <c r="AP40" i="10" s="1"/>
  <c r="AA40" i="10"/>
  <c r="AB37" i="10"/>
  <c r="AC37" i="10" s="1"/>
  <c r="AD37" i="10" s="1"/>
  <c r="AA37" i="10"/>
  <c r="AE37" i="10"/>
  <c r="AG37" i="10" s="1"/>
  <c r="AM37" i="10" s="1"/>
  <c r="AP37" i="10" s="1"/>
  <c r="BF38" i="10"/>
  <c r="AB65" i="10"/>
  <c r="AC65" i="10" s="1"/>
  <c r="AD65" i="10" s="1"/>
  <c r="AA65" i="10"/>
  <c r="AE65" i="10"/>
  <c r="AG65" i="10" s="1"/>
  <c r="AM65" i="10" s="1"/>
  <c r="AP65" i="10" s="1"/>
  <c r="BF29" i="10" s="1"/>
  <c r="AB52" i="10"/>
  <c r="AC52" i="10" s="1"/>
  <c r="AD52" i="10" s="1"/>
  <c r="AE52" i="10"/>
  <c r="AG52" i="10" s="1"/>
  <c r="AM52" i="10" s="1"/>
  <c r="AP52" i="10" s="1"/>
  <c r="AA52" i="10"/>
  <c r="AE22" i="10"/>
  <c r="AG22" i="10" s="1"/>
  <c r="AM22" i="10" s="1"/>
  <c r="AP22" i="10" s="1"/>
  <c r="AB22" i="10"/>
  <c r="AC22" i="10" s="1"/>
  <c r="AD22" i="10" s="1"/>
  <c r="AA22" i="10"/>
  <c r="BF33" i="10"/>
  <c r="AE96" i="10"/>
  <c r="AG96" i="10" s="1"/>
  <c r="AM96" i="10" s="1"/>
  <c r="AP96" i="10" s="1"/>
  <c r="AB96" i="10"/>
  <c r="AC96" i="10" s="1"/>
  <c r="AD96" i="10" s="1"/>
  <c r="AA96" i="10"/>
  <c r="N31" i="7"/>
  <c r="O31" i="7" s="1"/>
  <c r="N100" i="7"/>
  <c r="O100" i="7" s="1"/>
  <c r="N60" i="7"/>
  <c r="O60" i="7" s="1"/>
  <c r="N81" i="7"/>
  <c r="O81" i="7" s="1"/>
  <c r="N54" i="7"/>
  <c r="O54" i="7" s="1"/>
  <c r="N114" i="7"/>
  <c r="O114" i="7" s="1"/>
  <c r="N110" i="7"/>
  <c r="O110" i="7" s="1"/>
  <c r="N32" i="7"/>
  <c r="O32" i="7" s="1"/>
  <c r="N65" i="7"/>
  <c r="O65" i="7" s="1"/>
  <c r="N37" i="7"/>
  <c r="O37" i="7" s="1"/>
  <c r="N94" i="7"/>
  <c r="O94" i="7" s="1"/>
  <c r="N101" i="7"/>
  <c r="O101" i="7" s="1"/>
  <c r="N92" i="7"/>
  <c r="O92" i="7" s="1"/>
  <c r="N107" i="7"/>
  <c r="O107" i="7" s="1"/>
  <c r="N53" i="7"/>
  <c r="O53" i="7" s="1"/>
  <c r="N79" i="7"/>
  <c r="O79" i="7" s="1"/>
  <c r="N77" i="7"/>
  <c r="O77" i="7" s="1"/>
  <c r="N43" i="7"/>
  <c r="O43" i="7" s="1"/>
  <c r="N112" i="7"/>
  <c r="O112" i="7" s="1"/>
  <c r="N90" i="7"/>
  <c r="O90" i="7" s="1"/>
  <c r="N113" i="7"/>
  <c r="O113" i="7" s="1"/>
  <c r="N33" i="7"/>
  <c r="O33" i="7" s="1"/>
  <c r="N47" i="7"/>
  <c r="O47" i="7" s="1"/>
  <c r="N61" i="7"/>
  <c r="O61" i="7" s="1"/>
  <c r="N103" i="7"/>
  <c r="O103" i="7" s="1"/>
  <c r="N51" i="7"/>
  <c r="O51" i="7" s="1"/>
  <c r="N22" i="7"/>
  <c r="O22" i="7" s="1"/>
  <c r="N45" i="7"/>
  <c r="O45" i="7" s="1"/>
  <c r="N68" i="7"/>
  <c r="O68" i="7" s="1"/>
  <c r="N98" i="7"/>
  <c r="O98" i="7" s="1"/>
  <c r="AS105" i="5"/>
  <c r="AS106" i="5"/>
  <c r="AE90" i="6"/>
  <c r="AG90" i="6" s="1"/>
  <c r="AM90" i="6" s="1"/>
  <c r="AE39" i="6"/>
  <c r="AG39" i="6" s="1"/>
  <c r="AM39" i="6" s="1"/>
  <c r="AP39" i="6" s="1"/>
  <c r="AB31" i="6"/>
  <c r="AC31" i="6" s="1"/>
  <c r="AD31" i="6" s="1"/>
  <c r="AB39" i="6"/>
  <c r="AC39" i="6" s="1"/>
  <c r="AD39" i="6" s="1"/>
  <c r="AA90" i="6"/>
  <c r="AB50" i="6"/>
  <c r="AC50" i="6" s="1"/>
  <c r="AD50" i="6" s="1"/>
  <c r="AA95" i="6"/>
  <c r="AE50" i="6"/>
  <c r="AG50" i="6" s="1"/>
  <c r="AM50" i="6" s="1"/>
  <c r="AE91" i="6"/>
  <c r="AG91" i="6" s="1"/>
  <c r="AM91" i="6" s="1"/>
  <c r="AE43" i="6"/>
  <c r="AG43" i="6" s="1"/>
  <c r="AM43" i="6" s="1"/>
  <c r="AP43" i="6" s="1"/>
  <c r="AA91" i="6"/>
  <c r="AB51" i="6"/>
  <c r="AC51" i="6" s="1"/>
  <c r="AD51" i="6" s="1"/>
  <c r="AE65" i="6"/>
  <c r="AG65" i="6" s="1"/>
  <c r="AM65" i="6" s="1"/>
  <c r="AE51" i="6"/>
  <c r="AG51" i="6" s="1"/>
  <c r="AM51" i="6" s="1"/>
  <c r="AA65" i="6"/>
  <c r="AP89" i="6"/>
  <c r="AP103" i="6"/>
  <c r="AP98" i="6"/>
  <c r="AP66" i="6"/>
  <c r="AP85" i="6"/>
  <c r="AP72" i="6"/>
  <c r="AP49" i="6"/>
  <c r="AS49" i="6" s="1"/>
  <c r="AV23" i="6" s="1"/>
  <c r="AP113" i="6"/>
  <c r="AP78" i="6"/>
  <c r="AP50" i="6"/>
  <c r="AP67" i="6"/>
  <c r="AP91" i="6"/>
  <c r="AP75" i="6"/>
  <c r="AP88" i="6"/>
  <c r="AS88" i="6" s="1"/>
  <c r="AV35" i="6" s="1"/>
  <c r="AP65" i="6"/>
  <c r="AP92" i="6"/>
  <c r="AP62" i="6"/>
  <c r="AP115" i="6"/>
  <c r="AP84" i="6"/>
  <c r="AS84" i="6" s="1"/>
  <c r="AV33" i="6" s="1"/>
  <c r="AP93" i="6"/>
  <c r="AS93" i="6" s="1"/>
  <c r="AV36" i="6" s="1"/>
  <c r="AP51" i="6"/>
  <c r="AP86" i="6"/>
  <c r="AP106" i="6"/>
  <c r="AP105" i="6"/>
  <c r="AP79" i="6"/>
  <c r="AS79" i="6" s="1"/>
  <c r="AV32" i="6" s="1"/>
  <c r="AP56" i="6"/>
  <c r="AP76" i="6"/>
  <c r="AP61" i="6"/>
  <c r="AP95" i="6"/>
  <c r="AP110" i="6"/>
  <c r="AP83" i="6"/>
  <c r="AP90" i="6"/>
  <c r="AP58" i="6"/>
  <c r="AP68" i="6"/>
  <c r="AE55" i="6"/>
  <c r="AG55" i="6" s="1"/>
  <c r="AM55" i="6" s="1"/>
  <c r="AA66" i="6"/>
  <c r="AB66" i="6"/>
  <c r="AC66" i="6" s="1"/>
  <c r="AD66" i="6" s="1"/>
  <c r="AE114" i="6"/>
  <c r="AG114" i="6" s="1"/>
  <c r="AM114" i="6" s="1"/>
  <c r="AA31" i="6"/>
  <c r="AB22" i="6"/>
  <c r="AC22" i="6" s="1"/>
  <c r="AD22" i="6" s="1"/>
  <c r="AA114" i="6"/>
  <c r="AA22" i="6"/>
  <c r="AA55" i="6"/>
  <c r="U69" i="6"/>
  <c r="AE26" i="6"/>
  <c r="AG26" i="6" s="1"/>
  <c r="AM26" i="6" s="1"/>
  <c r="AP26" i="6" s="1"/>
  <c r="AS36" i="6" s="1"/>
  <c r="AV20" i="6" s="1"/>
  <c r="AB17" i="6"/>
  <c r="AC17" i="6" s="1"/>
  <c r="AD17" i="6" s="1"/>
  <c r="AE17" i="6"/>
  <c r="AG17" i="6" s="1"/>
  <c r="AM17" i="6" s="1"/>
  <c r="AP17" i="6" s="1"/>
  <c r="AA56" i="6"/>
  <c r="AB56" i="6"/>
  <c r="AC56" i="6" s="1"/>
  <c r="AD56" i="6" s="1"/>
  <c r="U75" i="6"/>
  <c r="V75" i="6"/>
  <c r="W75" i="6" s="1"/>
  <c r="V35" i="6"/>
  <c r="W35" i="6" s="1"/>
  <c r="U35" i="6"/>
  <c r="V112" i="6"/>
  <c r="W112" i="6" s="1"/>
  <c r="U112" i="6"/>
  <c r="V58" i="6"/>
  <c r="W58" i="6" s="1"/>
  <c r="U58" i="6"/>
  <c r="V54" i="6"/>
  <c r="W54" i="6" s="1"/>
  <c r="U54" i="6"/>
  <c r="U73" i="6"/>
  <c r="V73" i="6"/>
  <c r="W73" i="6" s="1"/>
  <c r="U25" i="6"/>
  <c r="V25" i="6"/>
  <c r="W25" i="6" s="1"/>
  <c r="V99" i="6"/>
  <c r="W99" i="6" s="1"/>
  <c r="U99" i="6"/>
  <c r="U46" i="6"/>
  <c r="V46" i="6"/>
  <c r="W46" i="6" s="1"/>
  <c r="U65" i="6"/>
  <c r="V65" i="6"/>
  <c r="W65" i="6" s="1"/>
  <c r="U111" i="6"/>
  <c r="V111" i="6"/>
  <c r="W111" i="6" s="1"/>
  <c r="U84" i="6"/>
  <c r="V84" i="6"/>
  <c r="W84" i="6" s="1"/>
  <c r="V109" i="6"/>
  <c r="W109" i="6" s="1"/>
  <c r="U109" i="6"/>
  <c r="U79" i="6"/>
  <c r="V79" i="6"/>
  <c r="W79" i="6" s="1"/>
  <c r="V74" i="6"/>
  <c r="W74" i="6" s="1"/>
  <c r="U74" i="6"/>
  <c r="U36" i="6"/>
  <c r="V36" i="6"/>
  <c r="W36" i="6" s="1"/>
  <c r="U64" i="6"/>
  <c r="V64" i="6"/>
  <c r="W64" i="6" s="1"/>
  <c r="U60" i="6"/>
  <c r="V60" i="6"/>
  <c r="W60" i="6" s="1"/>
  <c r="U31" i="6"/>
  <c r="V31" i="6"/>
  <c r="W31" i="6" s="1"/>
  <c r="V115" i="6"/>
  <c r="W115" i="6" s="1"/>
  <c r="U115" i="6"/>
  <c r="U106" i="6"/>
  <c r="V106" i="6"/>
  <c r="W106" i="6" s="1"/>
  <c r="V55" i="6"/>
  <c r="W55" i="6" s="1"/>
  <c r="U55" i="6"/>
  <c r="V51" i="6"/>
  <c r="W51" i="6" s="1"/>
  <c r="U51" i="6"/>
  <c r="V38" i="6"/>
  <c r="W38" i="6" s="1"/>
  <c r="U38" i="6"/>
  <c r="V50" i="6"/>
  <c r="W50" i="6" s="1"/>
  <c r="U50" i="6"/>
  <c r="V34" i="6"/>
  <c r="W34" i="6" s="1"/>
  <c r="U34" i="6"/>
  <c r="U26" i="6"/>
  <c r="V26" i="6"/>
  <c r="W26" i="6" s="1"/>
  <c r="U27" i="6"/>
  <c r="V27" i="6"/>
  <c r="W27" i="6" s="1"/>
  <c r="V104" i="6"/>
  <c r="W104" i="6" s="1"/>
  <c r="U104" i="6"/>
  <c r="U63" i="6"/>
  <c r="V63" i="6"/>
  <c r="W63" i="6" s="1"/>
  <c r="U70" i="6"/>
  <c r="V70" i="6"/>
  <c r="W70" i="6" s="1"/>
  <c r="V17" i="6"/>
  <c r="W17" i="6" s="1"/>
  <c r="U17" i="6"/>
  <c r="U56" i="6"/>
  <c r="V56" i="6"/>
  <c r="W56" i="6" s="1"/>
  <c r="V100" i="6"/>
  <c r="W100" i="6" s="1"/>
  <c r="U100" i="6"/>
  <c r="V114" i="6"/>
  <c r="W114" i="6" s="1"/>
  <c r="U114" i="6"/>
  <c r="V78" i="6"/>
  <c r="W78" i="6" s="1"/>
  <c r="U78" i="6"/>
  <c r="U22" i="6"/>
  <c r="V22" i="6"/>
  <c r="W22" i="6" s="1"/>
  <c r="U30" i="6"/>
  <c r="V30" i="6"/>
  <c r="W30" i="6" s="1"/>
  <c r="V37" i="6"/>
  <c r="W37" i="6" s="1"/>
  <c r="U37" i="6"/>
  <c r="V61" i="6"/>
  <c r="W61" i="6" s="1"/>
  <c r="U61" i="6"/>
  <c r="U72" i="6"/>
  <c r="V72" i="6"/>
  <c r="W72" i="6" s="1"/>
  <c r="U93" i="6"/>
  <c r="V93" i="6"/>
  <c r="W93" i="6" s="1"/>
  <c r="V40" i="6"/>
  <c r="W40" i="6" s="1"/>
  <c r="U40" i="6"/>
  <c r="V88" i="6"/>
  <c r="W88" i="6" s="1"/>
  <c r="U88" i="6"/>
  <c r="V87" i="6"/>
  <c r="W87" i="6" s="1"/>
  <c r="U87" i="6"/>
  <c r="U39" i="6"/>
  <c r="V39" i="6"/>
  <c r="W39" i="6" s="1"/>
  <c r="U89" i="6"/>
  <c r="V89" i="6"/>
  <c r="W89" i="6" s="1"/>
  <c r="V92" i="6"/>
  <c r="W92" i="6" s="1"/>
  <c r="U92" i="6"/>
  <c r="V32" i="6"/>
  <c r="W32" i="6" s="1"/>
  <c r="U32" i="6"/>
  <c r="V105" i="6"/>
  <c r="W105" i="6" s="1"/>
  <c r="U105" i="6"/>
  <c r="V18" i="6"/>
  <c r="W18" i="6" s="1"/>
  <c r="U18" i="6"/>
  <c r="V42" i="6"/>
  <c r="W42" i="6" s="1"/>
  <c r="U42" i="6"/>
  <c r="V23" i="6"/>
  <c r="W23" i="6" s="1"/>
  <c r="U23" i="6"/>
  <c r="V103" i="6"/>
  <c r="W103" i="6" s="1"/>
  <c r="U103" i="6"/>
  <c r="U24" i="6"/>
  <c r="V24" i="6"/>
  <c r="W24" i="6" s="1"/>
  <c r="V101" i="6"/>
  <c r="W101" i="6" s="1"/>
  <c r="U101" i="6"/>
  <c r="U85" i="6"/>
  <c r="V85" i="6"/>
  <c r="W85" i="6" s="1"/>
  <c r="V57" i="6"/>
  <c r="W57" i="6" s="1"/>
  <c r="U57" i="6"/>
  <c r="V110" i="6"/>
  <c r="W110" i="6" s="1"/>
  <c r="U110" i="6"/>
  <c r="V82" i="6"/>
  <c r="W82" i="6" s="1"/>
  <c r="U82" i="6"/>
  <c r="U41" i="6"/>
  <c r="V41" i="6"/>
  <c r="W41" i="6" s="1"/>
  <c r="U62" i="6"/>
  <c r="V62" i="6"/>
  <c r="W62" i="6" s="1"/>
  <c r="V95" i="6"/>
  <c r="W95" i="6" s="1"/>
  <c r="U95" i="6"/>
  <c r="V113" i="6"/>
  <c r="W113" i="6" s="1"/>
  <c r="U113" i="6"/>
  <c r="V86" i="6"/>
  <c r="W86" i="6" s="1"/>
  <c r="U86" i="6"/>
  <c r="AE101" i="6"/>
  <c r="AG101" i="6" s="1"/>
  <c r="AM101" i="6" s="1"/>
  <c r="AB101" i="6"/>
  <c r="AC101" i="6" s="1"/>
  <c r="AD101" i="6" s="1"/>
  <c r="AA101" i="6"/>
  <c r="AE30" i="6"/>
  <c r="AG30" i="6" s="1"/>
  <c r="AM30" i="6" s="1"/>
  <c r="AP30" i="6" s="1"/>
  <c r="AB30" i="6"/>
  <c r="AC30" i="6" s="1"/>
  <c r="AD30" i="6" s="1"/>
  <c r="AA30" i="6"/>
  <c r="AB54" i="6"/>
  <c r="AC54" i="6" s="1"/>
  <c r="AD54" i="6" s="1"/>
  <c r="AA54" i="6"/>
  <c r="AE54" i="6"/>
  <c r="AG54" i="6" s="1"/>
  <c r="AM54" i="6" s="1"/>
  <c r="AE29" i="6"/>
  <c r="AG29" i="6" s="1"/>
  <c r="AM29" i="6" s="1"/>
  <c r="AP29" i="6" s="1"/>
  <c r="AA29" i="6"/>
  <c r="AB29" i="6"/>
  <c r="AC29" i="6" s="1"/>
  <c r="AD29" i="6" s="1"/>
  <c r="V66" i="6"/>
  <c r="W66" i="6" s="1"/>
  <c r="U66" i="6"/>
  <c r="AE45" i="6"/>
  <c r="AG45" i="6" s="1"/>
  <c r="AM45" i="6" s="1"/>
  <c r="AP45" i="6" s="1"/>
  <c r="AS45" i="6" s="1"/>
  <c r="AV21" i="6" s="1"/>
  <c r="AB45" i="6"/>
  <c r="AC45" i="6" s="1"/>
  <c r="AD45" i="6" s="1"/>
  <c r="AA45" i="6"/>
  <c r="AB63" i="6"/>
  <c r="AC63" i="6" s="1"/>
  <c r="AD63" i="6" s="1"/>
  <c r="AA63" i="6"/>
  <c r="AE63" i="6"/>
  <c r="AG63" i="6" s="1"/>
  <c r="AM63" i="6" s="1"/>
  <c r="AE87" i="6"/>
  <c r="AG87" i="6" s="1"/>
  <c r="AM87" i="6" s="1"/>
  <c r="AB87" i="6"/>
  <c r="AC87" i="6" s="1"/>
  <c r="AD87" i="6" s="1"/>
  <c r="AA87" i="6"/>
  <c r="AE47" i="6"/>
  <c r="AG47" i="6" s="1"/>
  <c r="AM47" i="6" s="1"/>
  <c r="AB47" i="6"/>
  <c r="AC47" i="6" s="1"/>
  <c r="AD47" i="6" s="1"/>
  <c r="AA47" i="6"/>
  <c r="AE60" i="6"/>
  <c r="AG60" i="6" s="1"/>
  <c r="AM60" i="6" s="1"/>
  <c r="AB60" i="6"/>
  <c r="AC60" i="6" s="1"/>
  <c r="AD60" i="6" s="1"/>
  <c r="AA60" i="6"/>
  <c r="AE57" i="6"/>
  <c r="AG57" i="6" s="1"/>
  <c r="AM57" i="6" s="1"/>
  <c r="AB57" i="6"/>
  <c r="AC57" i="6" s="1"/>
  <c r="AD57" i="6" s="1"/>
  <c r="AA57" i="6"/>
  <c r="AA33" i="6"/>
  <c r="AE33" i="6"/>
  <c r="AG33" i="6" s="1"/>
  <c r="AM33" i="6" s="1"/>
  <c r="AP33" i="6" s="1"/>
  <c r="AB33" i="6"/>
  <c r="AC33" i="6" s="1"/>
  <c r="AD33" i="6" s="1"/>
  <c r="AE77" i="6"/>
  <c r="AG77" i="6" s="1"/>
  <c r="AM77" i="6" s="1"/>
  <c r="AB77" i="6"/>
  <c r="AC77" i="6" s="1"/>
  <c r="AD77" i="6" s="1"/>
  <c r="AA77" i="6"/>
  <c r="V53" i="6"/>
  <c r="W53" i="6" s="1"/>
  <c r="U53" i="6"/>
  <c r="AE107" i="6"/>
  <c r="AG107" i="6" s="1"/>
  <c r="AM107" i="6" s="1"/>
  <c r="AB107" i="6"/>
  <c r="AC107" i="6" s="1"/>
  <c r="AD107" i="6" s="1"/>
  <c r="AA107" i="6"/>
  <c r="AB35" i="6"/>
  <c r="AC35" i="6" s="1"/>
  <c r="AD35" i="6" s="1"/>
  <c r="AA35" i="6"/>
  <c r="AE35" i="6"/>
  <c r="AG35" i="6" s="1"/>
  <c r="AM35" i="6" s="1"/>
  <c r="AP35" i="6" s="1"/>
  <c r="AB64" i="6"/>
  <c r="AC64" i="6" s="1"/>
  <c r="AD64" i="6" s="1"/>
  <c r="AE64" i="6"/>
  <c r="AG64" i="6" s="1"/>
  <c r="AM64" i="6" s="1"/>
  <c r="AA64" i="6"/>
  <c r="AB99" i="6"/>
  <c r="AC99" i="6" s="1"/>
  <c r="AD99" i="6" s="1"/>
  <c r="AE99" i="6"/>
  <c r="AG99" i="6" s="1"/>
  <c r="AM99" i="6" s="1"/>
  <c r="AA99" i="6"/>
  <c r="AE41" i="6"/>
  <c r="AG41" i="6" s="1"/>
  <c r="AM41" i="6" s="1"/>
  <c r="AP41" i="6" s="1"/>
  <c r="AA41" i="6"/>
  <c r="AB41" i="6"/>
  <c r="AC41" i="6" s="1"/>
  <c r="AD41" i="6" s="1"/>
  <c r="AA32" i="6"/>
  <c r="AB32" i="6"/>
  <c r="AC32" i="6" s="1"/>
  <c r="AD32" i="6" s="1"/>
  <c r="AE32" i="6"/>
  <c r="AG32" i="6" s="1"/>
  <c r="AM32" i="6" s="1"/>
  <c r="AP32" i="6" s="1"/>
  <c r="V20" i="6"/>
  <c r="W20" i="6" s="1"/>
  <c r="U20" i="6"/>
  <c r="V68" i="6"/>
  <c r="W68" i="6" s="1"/>
  <c r="U68" i="6"/>
  <c r="AE70" i="6"/>
  <c r="AG70" i="6" s="1"/>
  <c r="AM70" i="6" s="1"/>
  <c r="AB70" i="6"/>
  <c r="AC70" i="6" s="1"/>
  <c r="AD70" i="6" s="1"/>
  <c r="AA70" i="6"/>
  <c r="AA71" i="6"/>
  <c r="AE71" i="6"/>
  <c r="AG71" i="6" s="1"/>
  <c r="AM71" i="6" s="1"/>
  <c r="AB71" i="6"/>
  <c r="AC71" i="6" s="1"/>
  <c r="AD71" i="6" s="1"/>
  <c r="AB81" i="6"/>
  <c r="AC81" i="6" s="1"/>
  <c r="AD81" i="6" s="1"/>
  <c r="AA81" i="6"/>
  <c r="AE81" i="6"/>
  <c r="AG81" i="6" s="1"/>
  <c r="AM81" i="6" s="1"/>
  <c r="AB69" i="6"/>
  <c r="AC69" i="6" s="1"/>
  <c r="AD69" i="6" s="1"/>
  <c r="AA69" i="6"/>
  <c r="AE69" i="6"/>
  <c r="AG69" i="6" s="1"/>
  <c r="AM69" i="6" s="1"/>
  <c r="AB44" i="6"/>
  <c r="AC44" i="6" s="1"/>
  <c r="AD44" i="6" s="1"/>
  <c r="AE44" i="6"/>
  <c r="AG44" i="6" s="1"/>
  <c r="AM44" i="6" s="1"/>
  <c r="AP44" i="6" s="1"/>
  <c r="AA44" i="6"/>
  <c r="AB28" i="6"/>
  <c r="AC28" i="6" s="1"/>
  <c r="AD28" i="6" s="1"/>
  <c r="AA28" i="6"/>
  <c r="AE28" i="6"/>
  <c r="AG28" i="6" s="1"/>
  <c r="AM28" i="6" s="1"/>
  <c r="AP28" i="6" s="1"/>
  <c r="AA112" i="6"/>
  <c r="AE112" i="6"/>
  <c r="AG112" i="6" s="1"/>
  <c r="AM112" i="6" s="1"/>
  <c r="AB112" i="6"/>
  <c r="AC112" i="6" s="1"/>
  <c r="AD112" i="6" s="1"/>
  <c r="AE94" i="6"/>
  <c r="AG94" i="6" s="1"/>
  <c r="AM94" i="6" s="1"/>
  <c r="AB94" i="6"/>
  <c r="AC94" i="6" s="1"/>
  <c r="AD94" i="6" s="1"/>
  <c r="AA94" i="6"/>
  <c r="AE16" i="6"/>
  <c r="AG16" i="6" s="1"/>
  <c r="AM16" i="6" s="1"/>
  <c r="AP16" i="6" s="1"/>
  <c r="AS20" i="6" s="1"/>
  <c r="AV17" i="6" s="1"/>
  <c r="AB16" i="6"/>
  <c r="AC16" i="6" s="1"/>
  <c r="AD16" i="6" s="1"/>
  <c r="AA16" i="6"/>
  <c r="AB59" i="6"/>
  <c r="AC59" i="6" s="1"/>
  <c r="AD59" i="6" s="1"/>
  <c r="AA59" i="6"/>
  <c r="AE59" i="6"/>
  <c r="AG59" i="6" s="1"/>
  <c r="AM59" i="6" s="1"/>
  <c r="V102" i="6"/>
  <c r="W102" i="6" s="1"/>
  <c r="U102" i="6"/>
  <c r="AB100" i="6"/>
  <c r="AC100" i="6" s="1"/>
  <c r="AD100" i="6" s="1"/>
  <c r="AA100" i="6"/>
  <c r="AE100" i="6"/>
  <c r="AG100" i="6" s="1"/>
  <c r="AM100" i="6" s="1"/>
  <c r="AB111" i="6"/>
  <c r="AC111" i="6" s="1"/>
  <c r="AD111" i="6" s="1"/>
  <c r="AE111" i="6"/>
  <c r="AG111" i="6" s="1"/>
  <c r="AM111" i="6" s="1"/>
  <c r="AA111" i="6"/>
  <c r="AB53" i="6"/>
  <c r="AC53" i="6" s="1"/>
  <c r="AD53" i="6" s="1"/>
  <c r="AA53" i="6"/>
  <c r="AE53" i="6"/>
  <c r="AG53" i="6" s="1"/>
  <c r="AM53" i="6" s="1"/>
  <c r="AA104" i="6"/>
  <c r="AB104" i="6"/>
  <c r="AC104" i="6" s="1"/>
  <c r="AD104" i="6" s="1"/>
  <c r="AE104" i="6"/>
  <c r="AG104" i="6" s="1"/>
  <c r="AM104" i="6" s="1"/>
  <c r="AB108" i="6"/>
  <c r="AC108" i="6" s="1"/>
  <c r="AD108" i="6" s="1"/>
  <c r="AA108" i="6"/>
  <c r="AE108" i="6"/>
  <c r="AG108" i="6" s="1"/>
  <c r="AM108" i="6" s="1"/>
  <c r="AB37" i="6"/>
  <c r="AC37" i="6" s="1"/>
  <c r="AD37" i="6" s="1"/>
  <c r="AA37" i="6"/>
  <c r="AE37" i="6"/>
  <c r="AG37" i="6" s="1"/>
  <c r="AM37" i="6" s="1"/>
  <c r="AP37" i="6" s="1"/>
  <c r="AE48" i="6"/>
  <c r="AG48" i="6" s="1"/>
  <c r="AM48" i="6" s="1"/>
  <c r="AB48" i="6"/>
  <c r="AC48" i="6" s="1"/>
  <c r="AD48" i="6" s="1"/>
  <c r="AA48" i="6"/>
  <c r="AE73" i="6"/>
  <c r="AG73" i="6" s="1"/>
  <c r="AM73" i="6" s="1"/>
  <c r="AB73" i="6"/>
  <c r="AC73" i="6" s="1"/>
  <c r="AD73" i="6" s="1"/>
  <c r="AA73" i="6"/>
  <c r="AE109" i="6"/>
  <c r="AG109" i="6" s="1"/>
  <c r="AM109" i="6" s="1"/>
  <c r="AB109" i="6"/>
  <c r="AC109" i="6" s="1"/>
  <c r="AD109" i="6" s="1"/>
  <c r="AA109" i="6"/>
  <c r="AA82" i="6"/>
  <c r="AE82" i="6"/>
  <c r="AG82" i="6" s="1"/>
  <c r="AM82" i="6" s="1"/>
  <c r="AB82" i="6"/>
  <c r="AC82" i="6" s="1"/>
  <c r="AD82" i="6" s="1"/>
  <c r="AB52" i="6"/>
  <c r="AC52" i="6" s="1"/>
  <c r="AD52" i="6" s="1"/>
  <c r="AE52" i="6"/>
  <c r="AG52" i="6" s="1"/>
  <c r="AM52" i="6" s="1"/>
  <c r="AA52" i="6"/>
  <c r="AB74" i="6"/>
  <c r="AC74" i="6" s="1"/>
  <c r="AD74" i="6" s="1"/>
  <c r="AE74" i="6"/>
  <c r="AG74" i="6" s="1"/>
  <c r="AM74" i="6" s="1"/>
  <c r="AA74" i="6"/>
  <c r="AA97" i="6"/>
  <c r="AB97" i="6"/>
  <c r="AC97" i="6" s="1"/>
  <c r="AD97" i="6" s="1"/>
  <c r="AE97" i="6"/>
  <c r="AG97" i="6" s="1"/>
  <c r="AM97" i="6" s="1"/>
  <c r="AB21" i="6"/>
  <c r="AC21" i="6" s="1"/>
  <c r="AD21" i="6" s="1"/>
  <c r="AA21" i="6"/>
  <c r="AE21" i="6"/>
  <c r="AG21" i="6" s="1"/>
  <c r="AM21" i="6" s="1"/>
  <c r="AP21" i="6" s="1"/>
  <c r="AE96" i="6"/>
  <c r="AG96" i="6" s="1"/>
  <c r="AM96" i="6" s="1"/>
  <c r="AB96" i="6"/>
  <c r="AC96" i="6" s="1"/>
  <c r="AD96" i="6" s="1"/>
  <c r="AA96" i="6"/>
  <c r="AB19" i="6"/>
  <c r="AC19" i="6" s="1"/>
  <c r="AD19" i="6" s="1"/>
  <c r="AA19" i="6"/>
  <c r="AE19" i="6"/>
  <c r="AG19" i="6" s="1"/>
  <c r="AM19" i="6" s="1"/>
  <c r="AP19" i="6" s="1"/>
  <c r="AA102" i="6"/>
  <c r="AB102" i="6"/>
  <c r="AC102" i="6" s="1"/>
  <c r="AD102" i="6" s="1"/>
  <c r="AE102" i="6"/>
  <c r="AG102" i="6" s="1"/>
  <c r="AM102" i="6" s="1"/>
  <c r="AE18" i="6"/>
  <c r="AG18" i="6" s="1"/>
  <c r="AM18" i="6" s="1"/>
  <c r="AP18" i="6" s="1"/>
  <c r="AA18" i="6"/>
  <c r="AB18" i="6"/>
  <c r="AC18" i="6" s="1"/>
  <c r="AD18" i="6" s="1"/>
  <c r="AE80" i="6"/>
  <c r="AG80" i="6" s="1"/>
  <c r="AM80" i="6" s="1"/>
  <c r="AB80" i="6"/>
  <c r="AC80" i="6" s="1"/>
  <c r="AD80" i="6" s="1"/>
  <c r="AA80" i="6"/>
  <c r="AA23" i="6"/>
  <c r="AE23" i="6"/>
  <c r="AG23" i="6" s="1"/>
  <c r="AM23" i="6" s="1"/>
  <c r="AP23" i="6" s="1"/>
  <c r="AB23" i="6"/>
  <c r="AC23" i="6" s="1"/>
  <c r="AD23" i="6" s="1"/>
  <c r="AE25" i="6"/>
  <c r="AG25" i="6" s="1"/>
  <c r="AM25" i="6" s="1"/>
  <c r="AP25" i="6" s="1"/>
  <c r="AA25" i="6"/>
  <c r="AB25" i="6"/>
  <c r="AC25" i="6" s="1"/>
  <c r="AD25" i="6" s="1"/>
  <c r="V114" i="5"/>
  <c r="W114" i="5" s="1"/>
  <c r="U114" i="5"/>
  <c r="I79" i="5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V57" i="5"/>
  <c r="W57" i="5" s="1"/>
  <c r="U57" i="5"/>
  <c r="V104" i="5"/>
  <c r="W104" i="5" s="1"/>
  <c r="U104" i="5"/>
  <c r="T67" i="5"/>
  <c r="U67" i="5" s="1"/>
  <c r="I67" i="5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I112" i="5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I90" i="5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I36" i="5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I47" i="5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T46" i="5"/>
  <c r="I46" i="5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AB74" i="5"/>
  <c r="AC74" i="5" s="1"/>
  <c r="AD74" i="5" s="1"/>
  <c r="AA74" i="5"/>
  <c r="AE74" i="5"/>
  <c r="AG74" i="5" s="1"/>
  <c r="U105" i="5"/>
  <c r="V105" i="5"/>
  <c r="W105" i="5" s="1"/>
  <c r="AA19" i="5"/>
  <c r="AE19" i="5"/>
  <c r="AG19" i="5" s="1"/>
  <c r="AB19" i="5"/>
  <c r="AC19" i="5" s="1"/>
  <c r="AD19" i="5" s="1"/>
  <c r="T110" i="5"/>
  <c r="I110" i="5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I92" i="5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T41" i="5"/>
  <c r="I41" i="5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I37" i="5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AA101" i="5"/>
  <c r="AE101" i="5"/>
  <c r="AG101" i="5" s="1"/>
  <c r="AB101" i="5"/>
  <c r="AC101" i="5" s="1"/>
  <c r="AD101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I56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I26" i="5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I31" i="5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65" i="5"/>
  <c r="AA56" i="5"/>
  <c r="AB56" i="5"/>
  <c r="AC56" i="5" s="1"/>
  <c r="AD56" i="5" s="1"/>
  <c r="AE92" i="5"/>
  <c r="AG92" i="5" s="1"/>
  <c r="AB92" i="5"/>
  <c r="AC92" i="5" s="1"/>
  <c r="AD92" i="5" s="1"/>
  <c r="AA92" i="5"/>
  <c r="I107" i="5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T93" i="5"/>
  <c r="I40" i="5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T24" i="5"/>
  <c r="U24" i="5" s="1"/>
  <c r="I24" i="5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AE23" i="5"/>
  <c r="AG23" i="5" s="1"/>
  <c r="I16" i="5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I99" i="5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T97" i="5"/>
  <c r="V97" i="5" s="1"/>
  <c r="W97" i="5" s="1"/>
  <c r="I97" i="5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I42" i="5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AA52" i="5"/>
  <c r="I19" i="5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60" i="5"/>
  <c r="V60" i="5" s="1"/>
  <c r="W60" i="5" s="1"/>
  <c r="I60" i="5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T18" i="5"/>
  <c r="I18" i="5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I100" i="5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I28" i="5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I73" i="5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I83" i="5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T89" i="5"/>
  <c r="I89" i="5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109" i="5"/>
  <c r="U109" i="5" s="1"/>
  <c r="T44" i="5"/>
  <c r="I80" i="5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I53" i="5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I21" i="5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I51" i="5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T20" i="5"/>
  <c r="I20" i="5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3" i="5"/>
  <c r="V23" i="5" s="1"/>
  <c r="W23" i="5" s="1"/>
  <c r="I23" i="5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I58" i="5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T17" i="5"/>
  <c r="I81" i="5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T102" i="5"/>
  <c r="U102" i="5" s="1"/>
  <c r="I102" i="5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AA23" i="5"/>
  <c r="T48" i="5"/>
  <c r="V48" i="5" s="1"/>
  <c r="W48" i="5" s="1"/>
  <c r="I48" i="5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I108" i="5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T55" i="5"/>
  <c r="V55" i="5" s="1"/>
  <c r="W55" i="5" s="1"/>
  <c r="T94" i="5"/>
  <c r="V94" i="5" s="1"/>
  <c r="W94" i="5" s="1"/>
  <c r="AA67" i="5"/>
  <c r="AB41" i="5"/>
  <c r="AC41" i="5" s="1"/>
  <c r="AD41" i="5" s="1"/>
  <c r="AE67" i="5"/>
  <c r="AG67" i="5" s="1"/>
  <c r="AA41" i="5"/>
  <c r="U82" i="5"/>
  <c r="V82" i="5"/>
  <c r="W82" i="5" s="1"/>
  <c r="U71" i="5"/>
  <c r="V71" i="5"/>
  <c r="W71" i="5" s="1"/>
  <c r="V72" i="5"/>
  <c r="W72" i="5" s="1"/>
  <c r="U72" i="5"/>
  <c r="U41" i="5"/>
  <c r="V41" i="5"/>
  <c r="W41" i="5" s="1"/>
  <c r="V69" i="5"/>
  <c r="W69" i="5" s="1"/>
  <c r="U69" i="5"/>
  <c r="U89" i="5"/>
  <c r="V89" i="5"/>
  <c r="W89" i="5" s="1"/>
  <c r="U68" i="5"/>
  <c r="V68" i="5"/>
  <c r="W68" i="5" s="1"/>
  <c r="V74" i="5"/>
  <c r="W74" i="5" s="1"/>
  <c r="U74" i="5"/>
  <c r="V91" i="5"/>
  <c r="W91" i="5" s="1"/>
  <c r="U91" i="5"/>
  <c r="V102" i="5"/>
  <c r="W102" i="5" s="1"/>
  <c r="V22" i="5"/>
  <c r="W22" i="5" s="1"/>
  <c r="U22" i="5"/>
  <c r="V50" i="5"/>
  <c r="W50" i="5" s="1"/>
  <c r="U50" i="5"/>
  <c r="V76" i="5"/>
  <c r="W76" i="5" s="1"/>
  <c r="U76" i="5"/>
  <c r="V75" i="5"/>
  <c r="W75" i="5" s="1"/>
  <c r="U75" i="5"/>
  <c r="U55" i="5"/>
  <c r="U110" i="5"/>
  <c r="V110" i="5"/>
  <c r="W110" i="5" s="1"/>
  <c r="V52" i="5"/>
  <c r="W52" i="5" s="1"/>
  <c r="U52" i="5"/>
  <c r="V49" i="5"/>
  <c r="W49" i="5" s="1"/>
  <c r="U49" i="5"/>
  <c r="V84" i="5"/>
  <c r="W84" i="5" s="1"/>
  <c r="U84" i="5"/>
  <c r="U20" i="5"/>
  <c r="V20" i="5"/>
  <c r="W20" i="5" s="1"/>
  <c r="U61" i="5"/>
  <c r="V61" i="5"/>
  <c r="W61" i="5" s="1"/>
  <c r="U23" i="5"/>
  <c r="V17" i="5"/>
  <c r="W17" i="5" s="1"/>
  <c r="U17" i="5"/>
  <c r="U94" i="5"/>
  <c r="U60" i="5"/>
  <c r="U64" i="5"/>
  <c r="V64" i="5"/>
  <c r="W64" i="5" s="1"/>
  <c r="U98" i="5"/>
  <c r="V98" i="5"/>
  <c r="W98" i="5" s="1"/>
  <c r="V78" i="5"/>
  <c r="W78" i="5" s="1"/>
  <c r="U78" i="5"/>
  <c r="V111" i="5"/>
  <c r="W111" i="5" s="1"/>
  <c r="U111" i="5"/>
  <c r="U62" i="5"/>
  <c r="V62" i="5"/>
  <c r="W62" i="5" s="1"/>
  <c r="V44" i="5"/>
  <c r="W44" i="5" s="1"/>
  <c r="U44" i="5"/>
  <c r="V32" i="5"/>
  <c r="W32" i="5" s="1"/>
  <c r="U32" i="5"/>
  <c r="V93" i="5"/>
  <c r="W93" i="5" s="1"/>
  <c r="U93" i="5"/>
  <c r="U63" i="5"/>
  <c r="V63" i="5"/>
  <c r="W63" i="5" s="1"/>
  <c r="U70" i="5"/>
  <c r="V70" i="5"/>
  <c r="W70" i="5" s="1"/>
  <c r="V46" i="5"/>
  <c r="W46" i="5" s="1"/>
  <c r="U46" i="5"/>
  <c r="U77" i="5"/>
  <c r="V77" i="5"/>
  <c r="W77" i="5" s="1"/>
  <c r="V101" i="5"/>
  <c r="W101" i="5" s="1"/>
  <c r="U101" i="5"/>
  <c r="U27" i="5"/>
  <c r="V27" i="5"/>
  <c r="W27" i="5" s="1"/>
  <c r="V24" i="5"/>
  <c r="W24" i="5" s="1"/>
  <c r="AB65" i="5"/>
  <c r="AC65" i="5" s="1"/>
  <c r="AD65" i="5" s="1"/>
  <c r="AE65" i="5"/>
  <c r="AG65" i="5" s="1"/>
  <c r="AA65" i="5"/>
  <c r="AB37" i="5"/>
  <c r="AC37" i="5" s="1"/>
  <c r="AD37" i="5" s="1"/>
  <c r="AA37" i="5"/>
  <c r="AE37" i="5"/>
  <c r="AG37" i="5" s="1"/>
  <c r="AB83" i="5"/>
  <c r="AC83" i="5" s="1"/>
  <c r="AD83" i="5" s="1"/>
  <c r="AA83" i="5"/>
  <c r="AE83" i="5"/>
  <c r="AG83" i="5" s="1"/>
  <c r="AA46" i="5"/>
  <c r="AB46" i="5"/>
  <c r="AC46" i="5" s="1"/>
  <c r="AD46" i="5" s="1"/>
  <c r="AE46" i="5"/>
  <c r="AG46" i="5" s="1"/>
  <c r="AE48" i="5"/>
  <c r="AG48" i="5" s="1"/>
  <c r="AB48" i="5"/>
  <c r="AC48" i="5" s="1"/>
  <c r="AD48" i="5" s="1"/>
  <c r="AA48" i="5"/>
  <c r="AE51" i="5"/>
  <c r="AG51" i="5" s="1"/>
  <c r="AB51" i="5"/>
  <c r="AC51" i="5" s="1"/>
  <c r="AD51" i="5" s="1"/>
  <c r="AA51" i="5"/>
  <c r="AE60" i="5"/>
  <c r="AG60" i="5" s="1"/>
  <c r="AB60" i="5"/>
  <c r="AC60" i="5" s="1"/>
  <c r="AD60" i="5" s="1"/>
  <c r="AA60" i="5"/>
  <c r="AE73" i="5"/>
  <c r="AG73" i="5" s="1"/>
  <c r="AB73" i="5"/>
  <c r="AC73" i="5" s="1"/>
  <c r="AD73" i="5" s="1"/>
  <c r="AA73" i="5"/>
  <c r="U25" i="5"/>
  <c r="V25" i="5"/>
  <c r="W25" i="5" s="1"/>
  <c r="U115" i="5"/>
  <c r="V115" i="5"/>
  <c r="W115" i="5" s="1"/>
  <c r="AB90" i="5"/>
  <c r="AC90" i="5" s="1"/>
  <c r="AD90" i="5" s="1"/>
  <c r="AE90" i="5"/>
  <c r="AG90" i="5" s="1"/>
  <c r="AA90" i="5"/>
  <c r="AA106" i="5"/>
  <c r="AE106" i="5"/>
  <c r="AG106" i="5" s="1"/>
  <c r="AB106" i="5"/>
  <c r="AC106" i="5" s="1"/>
  <c r="AD106" i="5" s="1"/>
  <c r="U85" i="5"/>
  <c r="V85" i="5"/>
  <c r="W85" i="5" s="1"/>
  <c r="V45" i="5"/>
  <c r="W45" i="5" s="1"/>
  <c r="U45" i="5"/>
  <c r="AA107" i="5"/>
  <c r="AE107" i="5"/>
  <c r="AG107" i="5" s="1"/>
  <c r="AB107" i="5"/>
  <c r="AC107" i="5" s="1"/>
  <c r="AD107" i="5" s="1"/>
  <c r="U43" i="5"/>
  <c r="V43" i="5"/>
  <c r="W43" i="5" s="1"/>
  <c r="AE110" i="5"/>
  <c r="AG110" i="5" s="1"/>
  <c r="AA110" i="5"/>
  <c r="AB110" i="5"/>
  <c r="AC110" i="5" s="1"/>
  <c r="AD110" i="5" s="1"/>
  <c r="AA103" i="5"/>
  <c r="AE103" i="5"/>
  <c r="AG103" i="5" s="1"/>
  <c r="AB103" i="5"/>
  <c r="AC103" i="5" s="1"/>
  <c r="AD103" i="5" s="1"/>
  <c r="V33" i="5"/>
  <c r="W33" i="5" s="1"/>
  <c r="U33" i="5"/>
  <c r="AE26" i="5"/>
  <c r="AG26" i="5" s="1"/>
  <c r="AA26" i="5"/>
  <c r="AB26" i="5"/>
  <c r="AC26" i="5" s="1"/>
  <c r="AD26" i="5" s="1"/>
  <c r="AA18" i="5"/>
  <c r="AE18" i="5"/>
  <c r="AG18" i="5" s="1"/>
  <c r="AB18" i="5"/>
  <c r="AC18" i="5" s="1"/>
  <c r="AD18" i="5" s="1"/>
  <c r="AB16" i="5"/>
  <c r="AC16" i="5" s="1"/>
  <c r="AD16" i="5" s="1"/>
  <c r="AE16" i="5"/>
  <c r="AG16" i="5" s="1"/>
  <c r="AA16" i="5"/>
  <c r="AE24" i="5"/>
  <c r="AG24" i="5" s="1"/>
  <c r="AB24" i="5"/>
  <c r="AC24" i="5" s="1"/>
  <c r="AD24" i="5" s="1"/>
  <c r="AA24" i="5"/>
  <c r="AE79" i="5"/>
  <c r="AG79" i="5" s="1"/>
  <c r="AB79" i="5"/>
  <c r="AC79" i="5" s="1"/>
  <c r="AD79" i="5" s="1"/>
  <c r="AA79" i="5"/>
  <c r="AE64" i="5"/>
  <c r="AG64" i="5" s="1"/>
  <c r="AB64" i="5"/>
  <c r="AC64" i="5" s="1"/>
  <c r="AD64" i="5" s="1"/>
  <c r="AA64" i="5"/>
  <c r="AB45" i="5"/>
  <c r="AC45" i="5" s="1"/>
  <c r="AD45" i="5" s="1"/>
  <c r="AE45" i="5"/>
  <c r="AG45" i="5" s="1"/>
  <c r="AA45" i="5"/>
  <c r="AA113" i="5"/>
  <c r="AE113" i="5"/>
  <c r="AG113" i="5" s="1"/>
  <c r="AB113" i="5"/>
  <c r="AC113" i="5" s="1"/>
  <c r="AD113" i="5" s="1"/>
  <c r="AE38" i="5"/>
  <c r="AG38" i="5" s="1"/>
  <c r="AB38" i="5"/>
  <c r="AC38" i="5" s="1"/>
  <c r="AD38" i="5" s="1"/>
  <c r="AA38" i="5"/>
  <c r="AE114" i="5"/>
  <c r="AG114" i="5" s="1"/>
  <c r="AB114" i="5"/>
  <c r="AC114" i="5" s="1"/>
  <c r="AD114" i="5" s="1"/>
  <c r="AA114" i="5"/>
  <c r="AE50" i="5"/>
  <c r="AG50" i="5" s="1"/>
  <c r="AB50" i="5"/>
  <c r="AC50" i="5" s="1"/>
  <c r="AD50" i="5" s="1"/>
  <c r="AA50" i="5"/>
  <c r="AE59" i="5"/>
  <c r="AG59" i="5" s="1"/>
  <c r="AB59" i="5"/>
  <c r="AC59" i="5" s="1"/>
  <c r="AD59" i="5" s="1"/>
  <c r="AA59" i="5"/>
  <c r="AB27" i="5"/>
  <c r="AC27" i="5" s="1"/>
  <c r="AD27" i="5" s="1"/>
  <c r="AE27" i="5"/>
  <c r="AG27" i="5" s="1"/>
  <c r="AA27" i="5"/>
  <c r="AE33" i="5"/>
  <c r="AG33" i="5" s="1"/>
  <c r="AA33" i="5"/>
  <c r="AB33" i="5"/>
  <c r="AC33" i="5" s="1"/>
  <c r="AD33" i="5" s="1"/>
  <c r="AE43" i="5"/>
  <c r="AG43" i="5" s="1"/>
  <c r="AA43" i="5"/>
  <c r="AB43" i="5"/>
  <c r="AC43" i="5" s="1"/>
  <c r="AD43" i="5" s="1"/>
  <c r="AA98" i="5"/>
  <c r="AB98" i="5"/>
  <c r="AC98" i="5" s="1"/>
  <c r="AD98" i="5" s="1"/>
  <c r="AE98" i="5"/>
  <c r="AG98" i="5" s="1"/>
  <c r="AE29" i="5"/>
  <c r="AG29" i="5" s="1"/>
  <c r="AB29" i="5"/>
  <c r="AC29" i="5" s="1"/>
  <c r="AD29" i="5" s="1"/>
  <c r="AA29" i="5"/>
  <c r="AA34" i="5"/>
  <c r="AE34" i="5"/>
  <c r="AG34" i="5" s="1"/>
  <c r="AB34" i="5"/>
  <c r="AC34" i="5" s="1"/>
  <c r="AD34" i="5" s="1"/>
  <c r="AE39" i="5"/>
  <c r="AG39" i="5" s="1"/>
  <c r="AB39" i="5"/>
  <c r="AC39" i="5" s="1"/>
  <c r="AD39" i="5" s="1"/>
  <c r="AA39" i="5"/>
  <c r="AE57" i="5"/>
  <c r="AG57" i="5" s="1"/>
  <c r="AB57" i="5"/>
  <c r="AC57" i="5" s="1"/>
  <c r="AD57" i="5" s="1"/>
  <c r="AA57" i="5"/>
  <c r="AB61" i="5"/>
  <c r="AC61" i="5" s="1"/>
  <c r="AD61" i="5" s="1"/>
  <c r="AE61" i="5"/>
  <c r="AG61" i="5" s="1"/>
  <c r="AA61" i="5"/>
  <c r="AA88" i="5"/>
  <c r="AE88" i="5"/>
  <c r="AG88" i="5" s="1"/>
  <c r="AB88" i="5"/>
  <c r="AC88" i="5" s="1"/>
  <c r="AD88" i="5" s="1"/>
  <c r="AB40" i="5"/>
  <c r="AC40" i="5" s="1"/>
  <c r="AD40" i="5" s="1"/>
  <c r="AE40" i="5"/>
  <c r="AG40" i="5" s="1"/>
  <c r="AA40" i="5"/>
  <c r="AB76" i="5"/>
  <c r="AC76" i="5" s="1"/>
  <c r="AD76" i="5" s="1"/>
  <c r="AA76" i="5"/>
  <c r="AE76" i="5"/>
  <c r="AG76" i="5" s="1"/>
  <c r="AA93" i="5"/>
  <c r="AE93" i="5"/>
  <c r="AG93" i="5" s="1"/>
  <c r="AB93" i="5"/>
  <c r="AC93" i="5" s="1"/>
  <c r="AD93" i="5" s="1"/>
  <c r="AB80" i="5"/>
  <c r="AC80" i="5" s="1"/>
  <c r="AD80" i="5" s="1"/>
  <c r="AE80" i="5"/>
  <c r="AG80" i="5" s="1"/>
  <c r="AA80" i="5"/>
  <c r="AA96" i="5"/>
  <c r="AE96" i="5"/>
  <c r="AG96" i="5" s="1"/>
  <c r="AB96" i="5"/>
  <c r="AC96" i="5" s="1"/>
  <c r="AD96" i="5" s="1"/>
  <c r="AE32" i="5"/>
  <c r="AG32" i="5" s="1"/>
  <c r="AB32" i="5"/>
  <c r="AC32" i="5" s="1"/>
  <c r="AD32" i="5" s="1"/>
  <c r="AA32" i="5"/>
  <c r="AE28" i="5"/>
  <c r="AG28" i="5" s="1"/>
  <c r="AB28" i="5"/>
  <c r="AC28" i="5" s="1"/>
  <c r="AD28" i="5" s="1"/>
  <c r="AA28" i="5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6" i="3"/>
  <c r="AF15" i="3"/>
  <c r="AI55" i="3"/>
  <c r="AI35" i="3"/>
  <c r="AI25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I36" i="3" s="1"/>
  <c r="AH36" i="3" s="1"/>
  <c r="AJ37" i="3"/>
  <c r="AI37" i="3" s="1"/>
  <c r="AH37" i="3" s="1"/>
  <c r="AJ38" i="3"/>
  <c r="AI38" i="3" s="1"/>
  <c r="AH38" i="3" s="1"/>
  <c r="AJ39" i="3"/>
  <c r="AI39" i="3" s="1"/>
  <c r="AH39" i="3" s="1"/>
  <c r="AJ40" i="3"/>
  <c r="AI40" i="3" s="1"/>
  <c r="AH40" i="3" s="1"/>
  <c r="AJ41" i="3"/>
  <c r="AI41" i="3" s="1"/>
  <c r="AH41" i="3" s="1"/>
  <c r="AJ42" i="3"/>
  <c r="AI42" i="3" s="1"/>
  <c r="AH42" i="3" s="1"/>
  <c r="AJ43" i="3"/>
  <c r="AI43" i="3" s="1"/>
  <c r="AH43" i="3" s="1"/>
  <c r="AJ44" i="3"/>
  <c r="AI44" i="3" s="1"/>
  <c r="AH44" i="3" s="1"/>
  <c r="AJ45" i="3"/>
  <c r="AI45" i="3" s="1"/>
  <c r="AH45" i="3" s="1"/>
  <c r="AJ46" i="3"/>
  <c r="AI46" i="3" s="1"/>
  <c r="AH46" i="3" s="1"/>
  <c r="AJ47" i="3"/>
  <c r="AI47" i="3" s="1"/>
  <c r="AH47" i="3" s="1"/>
  <c r="AJ48" i="3"/>
  <c r="AI48" i="3" s="1"/>
  <c r="AH48" i="3" s="1"/>
  <c r="AJ49" i="3"/>
  <c r="AI49" i="3" s="1"/>
  <c r="AH49" i="3" s="1"/>
  <c r="AJ50" i="3"/>
  <c r="AI50" i="3" s="1"/>
  <c r="AH50" i="3" s="1"/>
  <c r="AJ51" i="3"/>
  <c r="AI51" i="3" s="1"/>
  <c r="AH51" i="3" s="1"/>
  <c r="AJ52" i="3"/>
  <c r="AI52" i="3" s="1"/>
  <c r="AH52" i="3" s="1"/>
  <c r="AJ53" i="3"/>
  <c r="AI53" i="3" s="1"/>
  <c r="AH53" i="3" s="1"/>
  <c r="AJ54" i="3"/>
  <c r="AI54" i="3" s="1"/>
  <c r="AH54" i="3" s="1"/>
  <c r="AJ55" i="3"/>
  <c r="AJ56" i="3"/>
  <c r="AJ57" i="3"/>
  <c r="AJ58" i="3"/>
  <c r="AJ59" i="3"/>
  <c r="AJ60" i="3"/>
  <c r="AJ61" i="3"/>
  <c r="AJ62" i="3"/>
  <c r="AJ63" i="3"/>
  <c r="AJ64" i="3"/>
  <c r="AJ65" i="3"/>
  <c r="AK65" i="3" s="1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6" i="3"/>
  <c r="AJ15" i="3"/>
  <c r="X25" i="3"/>
  <c r="X17" i="3"/>
  <c r="X18" i="3"/>
  <c r="X19" i="3"/>
  <c r="X20" i="3"/>
  <c r="X21" i="3"/>
  <c r="X22" i="3"/>
  <c r="X23" i="3"/>
  <c r="X24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6" i="3"/>
  <c r="B16" i="3"/>
  <c r="C16" i="3" s="1"/>
  <c r="D16" i="3" s="1"/>
  <c r="B17" i="3"/>
  <c r="C17" i="3" s="1"/>
  <c r="D17" i="3" s="1"/>
  <c r="B18" i="3"/>
  <c r="C18" i="3" s="1"/>
  <c r="B19" i="3"/>
  <c r="C19" i="3" s="1"/>
  <c r="D19" i="3" s="1"/>
  <c r="B20" i="3"/>
  <c r="C20" i="3" s="1"/>
  <c r="D20" i="3" s="1"/>
  <c r="B21" i="3"/>
  <c r="C21" i="3" s="1"/>
  <c r="B22" i="3"/>
  <c r="C22" i="3" s="1"/>
  <c r="D22" i="3" s="1"/>
  <c r="B23" i="3"/>
  <c r="C23" i="3" s="1"/>
  <c r="D23" i="3" s="1"/>
  <c r="B24" i="3"/>
  <c r="C24" i="3" s="1"/>
  <c r="B25" i="3"/>
  <c r="C25" i="3" s="1"/>
  <c r="B26" i="3"/>
  <c r="C26" i="3" s="1"/>
  <c r="D26" i="3" s="1"/>
  <c r="B27" i="3"/>
  <c r="C27" i="3" s="1"/>
  <c r="D27" i="3" s="1"/>
  <c r="B28" i="3"/>
  <c r="C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B29" i="3"/>
  <c r="C29" i="3" s="1"/>
  <c r="D29" i="3" s="1"/>
  <c r="B30" i="3"/>
  <c r="C30" i="3" s="1"/>
  <c r="B31" i="3"/>
  <c r="C31" i="3" s="1"/>
  <c r="B32" i="3"/>
  <c r="B33" i="3"/>
  <c r="C33" i="3" s="1"/>
  <c r="Z33" i="3" s="1"/>
  <c r="AA33" i="3" s="1"/>
  <c r="B34" i="3"/>
  <c r="B35" i="3"/>
  <c r="C35" i="3"/>
  <c r="B36" i="3"/>
  <c r="C36" i="3" s="1"/>
  <c r="D36" i="3" s="1"/>
  <c r="B37" i="3"/>
  <c r="C37" i="3" s="1"/>
  <c r="D37" i="3" s="1"/>
  <c r="B38" i="3"/>
  <c r="B39" i="3"/>
  <c r="C39" i="3" s="1"/>
  <c r="D39" i="3" s="1"/>
  <c r="B40" i="3"/>
  <c r="C40" i="3"/>
  <c r="D40" i="3" s="1"/>
  <c r="B41" i="3"/>
  <c r="C41" i="3" s="1"/>
  <c r="B42" i="3"/>
  <c r="C42" i="3" s="1"/>
  <c r="D42" i="3" s="1"/>
  <c r="B43" i="3"/>
  <c r="C43" i="3" s="1"/>
  <c r="E43" i="3" s="1"/>
  <c r="F43" i="3" s="1"/>
  <c r="B44" i="3"/>
  <c r="B45" i="3"/>
  <c r="C45" i="3" s="1"/>
  <c r="Z45" i="3" s="1"/>
  <c r="B46" i="3"/>
  <c r="C46" i="3" s="1"/>
  <c r="D46" i="3" s="1"/>
  <c r="B47" i="3"/>
  <c r="C47" i="3" s="1"/>
  <c r="D47" i="3" s="1"/>
  <c r="B48" i="3"/>
  <c r="C48" i="3" s="1"/>
  <c r="B49" i="3"/>
  <c r="C49" i="3" s="1"/>
  <c r="D49" i="3" s="1"/>
  <c r="B50" i="3"/>
  <c r="C50" i="3" s="1"/>
  <c r="B51" i="3"/>
  <c r="C51" i="3" s="1"/>
  <c r="B52" i="3"/>
  <c r="C52" i="3" s="1"/>
  <c r="D52" i="3" s="1"/>
  <c r="B53" i="3"/>
  <c r="C53" i="3"/>
  <c r="Z53" i="3" s="1"/>
  <c r="AA53" i="3" s="1"/>
  <c r="B54" i="3"/>
  <c r="C54" i="3" s="1"/>
  <c r="B55" i="3"/>
  <c r="C55" i="3" s="1"/>
  <c r="Z55" i="3" s="1"/>
  <c r="B56" i="3"/>
  <c r="C56" i="3" s="1"/>
  <c r="D56" i="3" s="1"/>
  <c r="B57" i="3"/>
  <c r="C57" i="3" s="1"/>
  <c r="D57" i="3" s="1"/>
  <c r="B58" i="3"/>
  <c r="C58" i="3" s="1"/>
  <c r="D58" i="3" s="1"/>
  <c r="B59" i="3"/>
  <c r="C59" i="3" s="1"/>
  <c r="D59" i="3" s="1"/>
  <c r="B60" i="3"/>
  <c r="C60" i="3" s="1"/>
  <c r="Z60" i="3" s="1"/>
  <c r="B61" i="3"/>
  <c r="C61" i="3" s="1"/>
  <c r="B62" i="3"/>
  <c r="C62" i="3" s="1"/>
  <c r="D62" i="3" s="1"/>
  <c r="B63" i="3"/>
  <c r="C63" i="3" s="1"/>
  <c r="D63" i="3" s="1"/>
  <c r="B64" i="3"/>
  <c r="C64" i="3" s="1"/>
  <c r="D64" i="3" s="1"/>
  <c r="B65" i="3"/>
  <c r="C65" i="3" s="1"/>
  <c r="B66" i="3"/>
  <c r="C66" i="3" s="1"/>
  <c r="D66" i="3" s="1"/>
  <c r="B67" i="3"/>
  <c r="C67" i="3" s="1"/>
  <c r="D67" i="3" s="1"/>
  <c r="B68" i="3"/>
  <c r="C68" i="3" s="1"/>
  <c r="D68" i="3" s="1"/>
  <c r="B69" i="3"/>
  <c r="C69" i="3" s="1"/>
  <c r="B70" i="3"/>
  <c r="C70" i="3" s="1"/>
  <c r="B71" i="3"/>
  <c r="C71" i="3"/>
  <c r="D71" i="3" s="1"/>
  <c r="B72" i="3"/>
  <c r="C72" i="3" s="1"/>
  <c r="B73" i="3"/>
  <c r="C73" i="3"/>
  <c r="D73" i="3" s="1"/>
  <c r="B74" i="3"/>
  <c r="C74" i="3" s="1"/>
  <c r="D74" i="3" s="1"/>
  <c r="B75" i="3"/>
  <c r="C75" i="3" s="1"/>
  <c r="B76" i="3"/>
  <c r="C76" i="3" s="1"/>
  <c r="E76" i="3" s="1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B77" i="3"/>
  <c r="C77" i="3" s="1"/>
  <c r="B78" i="3"/>
  <c r="C78" i="3" s="1"/>
  <c r="D78" i="3" s="1"/>
  <c r="B79" i="3"/>
  <c r="C79" i="3" s="1"/>
  <c r="B80" i="3"/>
  <c r="C80" i="3" s="1"/>
  <c r="B81" i="3"/>
  <c r="C81" i="3" s="1"/>
  <c r="B82" i="3"/>
  <c r="C82" i="3" s="1"/>
  <c r="D82" i="3" s="1"/>
  <c r="B83" i="3"/>
  <c r="C83" i="3" s="1"/>
  <c r="B84" i="3"/>
  <c r="C84" i="3" s="1"/>
  <c r="B85" i="3"/>
  <c r="C85" i="3" s="1"/>
  <c r="Z85" i="3" s="1"/>
  <c r="B86" i="3"/>
  <c r="C86" i="3" s="1"/>
  <c r="B87" i="3"/>
  <c r="C87" i="3" s="1"/>
  <c r="D87" i="3" s="1"/>
  <c r="B88" i="3"/>
  <c r="C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B89" i="3"/>
  <c r="C89" i="3" s="1"/>
  <c r="D89" i="3" s="1"/>
  <c r="B90" i="3"/>
  <c r="C90" i="3" s="1"/>
  <c r="Z90" i="3" s="1"/>
  <c r="B91" i="3"/>
  <c r="C91" i="3"/>
  <c r="B92" i="3"/>
  <c r="C92" i="3" s="1"/>
  <c r="D92" i="3" s="1"/>
  <c r="B93" i="3"/>
  <c r="C93" i="3" s="1"/>
  <c r="Z93" i="3" s="1"/>
  <c r="AA93" i="3" s="1"/>
  <c r="B94" i="3"/>
  <c r="C94" i="3" s="1"/>
  <c r="D94" i="3"/>
  <c r="B95" i="3"/>
  <c r="C95" i="3" s="1"/>
  <c r="Z95" i="3" s="1"/>
  <c r="B96" i="3"/>
  <c r="C96" i="3" s="1"/>
  <c r="B97" i="3"/>
  <c r="C97" i="3" s="1"/>
  <c r="D97" i="3" s="1"/>
  <c r="B98" i="3"/>
  <c r="C98" i="3" s="1"/>
  <c r="D98" i="3" s="1"/>
  <c r="B99" i="3"/>
  <c r="C99" i="3" s="1"/>
  <c r="B100" i="3"/>
  <c r="C100" i="3"/>
  <c r="B101" i="3"/>
  <c r="C101" i="3" s="1"/>
  <c r="B102" i="3"/>
  <c r="C102" i="3" s="1"/>
  <c r="B103" i="3"/>
  <c r="C103" i="3" s="1"/>
  <c r="E103" i="3" s="1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B104" i="3"/>
  <c r="C104" i="3" s="1"/>
  <c r="B105" i="3"/>
  <c r="C105" i="3" s="1"/>
  <c r="B106" i="3"/>
  <c r="C106" i="3" s="1"/>
  <c r="B107" i="3"/>
  <c r="C107" i="3" s="1"/>
  <c r="D107" i="3" s="1"/>
  <c r="B108" i="3"/>
  <c r="C108" i="3" s="1"/>
  <c r="D108" i="3" s="1"/>
  <c r="B109" i="3"/>
  <c r="C109" i="3" s="1"/>
  <c r="D109" i="3" s="1"/>
  <c r="B110" i="3"/>
  <c r="C110" i="3" s="1"/>
  <c r="B111" i="3"/>
  <c r="C111" i="3" s="1"/>
  <c r="B112" i="3"/>
  <c r="C112" i="3" s="1"/>
  <c r="D112" i="3" s="1"/>
  <c r="B113" i="3"/>
  <c r="C113" i="3" s="1"/>
  <c r="B114" i="3"/>
  <c r="C114" i="3" s="1"/>
  <c r="E114" i="3" s="1"/>
  <c r="F114" i="3" s="1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B115" i="3"/>
  <c r="C115" i="3" s="1"/>
  <c r="B15" i="3"/>
  <c r="C15" i="3" s="1"/>
  <c r="D15" i="3" s="1"/>
  <c r="F6" i="3"/>
  <c r="C6" i="3"/>
  <c r="G7" i="3" s="1"/>
  <c r="H7" i="3" s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5" i="2"/>
  <c r="C46" i="2"/>
  <c r="C47" i="2"/>
  <c r="C48" i="2"/>
  <c r="C44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G49" i="2"/>
  <c r="F25" i="2"/>
  <c r="D79" i="2"/>
  <c r="E79" i="2" s="1"/>
  <c r="C79" i="2"/>
  <c r="B79" i="2"/>
  <c r="D78" i="2"/>
  <c r="E78" i="2" s="1"/>
  <c r="C78" i="2"/>
  <c r="B78" i="2"/>
  <c r="D77" i="2"/>
  <c r="E77" i="2" s="1"/>
  <c r="C77" i="2"/>
  <c r="B77" i="2"/>
  <c r="D76" i="2"/>
  <c r="E76" i="2" s="1"/>
  <c r="C76" i="2"/>
  <c r="B76" i="2"/>
  <c r="D75" i="2"/>
  <c r="E75" i="2" s="1"/>
  <c r="C75" i="2"/>
  <c r="B75" i="2"/>
  <c r="D74" i="2"/>
  <c r="E74" i="2" s="1"/>
  <c r="F74" i="2" s="1"/>
  <c r="C74" i="2"/>
  <c r="B74" i="2"/>
  <c r="D73" i="2"/>
  <c r="E73" i="2" s="1"/>
  <c r="C73" i="2"/>
  <c r="B73" i="2"/>
  <c r="D72" i="2"/>
  <c r="E72" i="2" s="1"/>
  <c r="C72" i="2"/>
  <c r="B72" i="2"/>
  <c r="D71" i="2"/>
  <c r="E71" i="2" s="1"/>
  <c r="C71" i="2"/>
  <c r="B71" i="2"/>
  <c r="D70" i="2"/>
  <c r="E70" i="2" s="1"/>
  <c r="C70" i="2"/>
  <c r="B70" i="2"/>
  <c r="D69" i="2"/>
  <c r="E69" i="2" s="1"/>
  <c r="C69" i="2"/>
  <c r="B69" i="2"/>
  <c r="D68" i="2"/>
  <c r="E68" i="2" s="1"/>
  <c r="C68" i="2"/>
  <c r="B68" i="2"/>
  <c r="D67" i="2"/>
  <c r="E67" i="2" s="1"/>
  <c r="C67" i="2"/>
  <c r="B67" i="2"/>
  <c r="D66" i="2"/>
  <c r="E66" i="2" s="1"/>
  <c r="C66" i="2"/>
  <c r="B66" i="2"/>
  <c r="D65" i="2"/>
  <c r="E65" i="2" s="1"/>
  <c r="F65" i="2" s="1"/>
  <c r="C65" i="2"/>
  <c r="B65" i="2"/>
  <c r="D64" i="2"/>
  <c r="E64" i="2" s="1"/>
  <c r="C64" i="2"/>
  <c r="B64" i="2"/>
  <c r="D63" i="2"/>
  <c r="E63" i="2" s="1"/>
  <c r="C63" i="2"/>
  <c r="B63" i="2"/>
  <c r="D62" i="2"/>
  <c r="E62" i="2" s="1"/>
  <c r="C62" i="2"/>
  <c r="B62" i="2"/>
  <c r="D61" i="2"/>
  <c r="E61" i="2" s="1"/>
  <c r="C61" i="2"/>
  <c r="B61" i="2"/>
  <c r="D60" i="2"/>
  <c r="E60" i="2" s="1"/>
  <c r="C60" i="2"/>
  <c r="B60" i="2"/>
  <c r="D59" i="2"/>
  <c r="E59" i="2" s="1"/>
  <c r="C59" i="2"/>
  <c r="B59" i="2"/>
  <c r="D58" i="2"/>
  <c r="E58" i="2" s="1"/>
  <c r="C58" i="2"/>
  <c r="B58" i="2"/>
  <c r="D57" i="2"/>
  <c r="E57" i="2" s="1"/>
  <c r="C57" i="2"/>
  <c r="B57" i="2"/>
  <c r="D56" i="2"/>
  <c r="E56" i="2" s="1"/>
  <c r="C56" i="2"/>
  <c r="B56" i="2"/>
  <c r="D55" i="2"/>
  <c r="E55" i="2" s="1"/>
  <c r="C55" i="2"/>
  <c r="B55" i="2"/>
  <c r="D54" i="2"/>
  <c r="E54" i="2" s="1"/>
  <c r="C54" i="2"/>
  <c r="B54" i="2"/>
  <c r="D53" i="2"/>
  <c r="E53" i="2" s="1"/>
  <c r="C53" i="2"/>
  <c r="B53" i="2"/>
  <c r="D52" i="2"/>
  <c r="E52" i="2" s="1"/>
  <c r="C52" i="2"/>
  <c r="B52" i="2"/>
  <c r="D51" i="2"/>
  <c r="E51" i="2" s="1"/>
  <c r="C51" i="2"/>
  <c r="B51" i="2"/>
  <c r="D50" i="2"/>
  <c r="E50" i="2" s="1"/>
  <c r="C50" i="2"/>
  <c r="B50" i="2"/>
  <c r="E49" i="2"/>
  <c r="D49" i="2"/>
  <c r="C49" i="2"/>
  <c r="B49" i="2"/>
  <c r="D48" i="2"/>
  <c r="E48" i="2" s="1"/>
  <c r="B48" i="2"/>
  <c r="D47" i="2"/>
  <c r="E47" i="2" s="1"/>
  <c r="B47" i="2"/>
  <c r="E46" i="2"/>
  <c r="D46" i="2"/>
  <c r="B46" i="2"/>
  <c r="E45" i="2"/>
  <c r="D45" i="2"/>
  <c r="B45" i="2"/>
  <c r="D44" i="2"/>
  <c r="E44" i="2" s="1"/>
  <c r="B44" i="2"/>
  <c r="D43" i="2"/>
  <c r="E43" i="2" s="1"/>
  <c r="B43" i="2"/>
  <c r="E42" i="2"/>
  <c r="D42" i="2"/>
  <c r="B42" i="2"/>
  <c r="D41" i="2"/>
  <c r="E41" i="2" s="1"/>
  <c r="B41" i="2"/>
  <c r="D40" i="2"/>
  <c r="E40" i="2" s="1"/>
  <c r="B40" i="2"/>
  <c r="D39" i="2"/>
  <c r="E39" i="2" s="1"/>
  <c r="B39" i="2"/>
  <c r="D38" i="2"/>
  <c r="E38" i="2" s="1"/>
  <c r="B38" i="2"/>
  <c r="D37" i="2"/>
  <c r="E37" i="2" s="1"/>
  <c r="B37" i="2"/>
  <c r="D36" i="2"/>
  <c r="E36" i="2" s="1"/>
  <c r="B36" i="2"/>
  <c r="D35" i="2"/>
  <c r="E35" i="2" s="1"/>
  <c r="B35" i="2"/>
  <c r="D34" i="2"/>
  <c r="E34" i="2" s="1"/>
  <c r="B34" i="2"/>
  <c r="D33" i="2"/>
  <c r="E33" i="2" s="1"/>
  <c r="B33" i="2"/>
  <c r="D32" i="2"/>
  <c r="E32" i="2" s="1"/>
  <c r="B32" i="2"/>
  <c r="E31" i="2"/>
  <c r="D31" i="2"/>
  <c r="B31" i="2"/>
  <c r="D30" i="2"/>
  <c r="E30" i="2" s="1"/>
  <c r="B30" i="2"/>
  <c r="D29" i="2"/>
  <c r="E29" i="2" s="1"/>
  <c r="B29" i="2"/>
  <c r="D28" i="2"/>
  <c r="E28" i="2" s="1"/>
  <c r="B28" i="2"/>
  <c r="D27" i="2"/>
  <c r="E27" i="2" s="1"/>
  <c r="B27" i="2"/>
  <c r="D26" i="2"/>
  <c r="E26" i="2" s="1"/>
  <c r="B26" i="2"/>
  <c r="D25" i="2"/>
  <c r="E25" i="2" s="1"/>
  <c r="B25" i="2"/>
  <c r="D24" i="2"/>
  <c r="E24" i="2" s="1"/>
  <c r="B24" i="2"/>
  <c r="D23" i="2"/>
  <c r="E23" i="2" s="1"/>
  <c r="B23" i="2"/>
  <c r="D22" i="2"/>
  <c r="E22" i="2" s="1"/>
  <c r="B22" i="2"/>
  <c r="D21" i="2"/>
  <c r="E21" i="2" s="1"/>
  <c r="B21" i="2"/>
  <c r="D20" i="2"/>
  <c r="E20" i="2" s="1"/>
  <c r="B20" i="2"/>
  <c r="D19" i="2"/>
  <c r="E19" i="2" s="1"/>
  <c r="B19" i="2"/>
  <c r="E18" i="2"/>
  <c r="D18" i="2"/>
  <c r="B18" i="2"/>
  <c r="D17" i="2"/>
  <c r="E17" i="2" s="1"/>
  <c r="B17" i="2"/>
  <c r="D16" i="2"/>
  <c r="E16" i="2" s="1"/>
  <c r="B16" i="2"/>
  <c r="F6" i="2"/>
  <c r="C6" i="2"/>
  <c r="P41" i="1"/>
  <c r="P40" i="1"/>
  <c r="P39" i="1"/>
  <c r="P38" i="1"/>
  <c r="P37" i="1"/>
  <c r="P36" i="1"/>
  <c r="K35" i="1"/>
  <c r="K36" i="1"/>
  <c r="K37" i="1"/>
  <c r="K38" i="1"/>
  <c r="K39" i="1"/>
  <c r="K40" i="1"/>
  <c r="K41" i="1"/>
  <c r="B16" i="1"/>
  <c r="C16" i="1"/>
  <c r="D16" i="1"/>
  <c r="E16" i="1" s="1"/>
  <c r="B17" i="1"/>
  <c r="C17" i="1"/>
  <c r="D17" i="1"/>
  <c r="E17" i="1" s="1"/>
  <c r="B18" i="1"/>
  <c r="C18" i="1"/>
  <c r="D18" i="1"/>
  <c r="E18" i="1" s="1"/>
  <c r="H21" i="1"/>
  <c r="I21" i="1" s="1"/>
  <c r="H22" i="1"/>
  <c r="I22" i="1" s="1"/>
  <c r="H31" i="1"/>
  <c r="I31" i="1" s="1"/>
  <c r="J43" i="1"/>
  <c r="J44" i="1"/>
  <c r="J45" i="1"/>
  <c r="J46" i="1"/>
  <c r="J47" i="1"/>
  <c r="J48" i="1"/>
  <c r="J49" i="1"/>
  <c r="F45" i="1"/>
  <c r="F57" i="1"/>
  <c r="F76" i="1"/>
  <c r="F77" i="1"/>
  <c r="F34" i="1"/>
  <c r="F6" i="1"/>
  <c r="G4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H39" i="1" s="1"/>
  <c r="I39" i="1" s="1"/>
  <c r="B40" i="1"/>
  <c r="B41" i="1"/>
  <c r="B42" i="1"/>
  <c r="B43" i="1"/>
  <c r="B44" i="1"/>
  <c r="B45" i="1"/>
  <c r="B46" i="1"/>
  <c r="H46" i="1" s="1"/>
  <c r="I46" i="1" s="1"/>
  <c r="B47" i="1"/>
  <c r="B48" i="1"/>
  <c r="B49" i="1"/>
  <c r="B19" i="1"/>
  <c r="C6" i="1"/>
  <c r="C50" i="1"/>
  <c r="D50" i="1"/>
  <c r="E50" i="1" s="1"/>
  <c r="C51" i="1"/>
  <c r="D51" i="1"/>
  <c r="E51" i="1" s="1"/>
  <c r="F51" i="1" s="1"/>
  <c r="C52" i="1"/>
  <c r="D52" i="1"/>
  <c r="E52" i="1" s="1"/>
  <c r="F52" i="1" s="1"/>
  <c r="C53" i="1"/>
  <c r="D53" i="1"/>
  <c r="E53" i="1" s="1"/>
  <c r="F53" i="1" s="1"/>
  <c r="C54" i="1"/>
  <c r="D54" i="1"/>
  <c r="E54" i="1" s="1"/>
  <c r="F54" i="1" s="1"/>
  <c r="C55" i="1"/>
  <c r="D55" i="1"/>
  <c r="E55" i="1"/>
  <c r="C56" i="1"/>
  <c r="D56" i="1"/>
  <c r="E56" i="1" s="1"/>
  <c r="F56" i="1" s="1"/>
  <c r="C57" i="1"/>
  <c r="D57" i="1"/>
  <c r="E57" i="1" s="1"/>
  <c r="C58" i="1"/>
  <c r="D58" i="1"/>
  <c r="E58" i="1" s="1"/>
  <c r="F58" i="1" s="1"/>
  <c r="C59" i="1"/>
  <c r="D59" i="1"/>
  <c r="E59" i="1" s="1"/>
  <c r="F59" i="1" s="1"/>
  <c r="C60" i="1"/>
  <c r="D60" i="1"/>
  <c r="E60" i="1" s="1"/>
  <c r="C61" i="1"/>
  <c r="D61" i="1"/>
  <c r="E61" i="1" s="1"/>
  <c r="F61" i="1" s="1"/>
  <c r="C62" i="1"/>
  <c r="D62" i="1"/>
  <c r="E62" i="1" s="1"/>
  <c r="F62" i="1" s="1"/>
  <c r="C63" i="1"/>
  <c r="D63" i="1"/>
  <c r="E63" i="1" s="1"/>
  <c r="F63" i="1" s="1"/>
  <c r="C64" i="1"/>
  <c r="D64" i="1"/>
  <c r="E64" i="1" s="1"/>
  <c r="F64" i="1" s="1"/>
  <c r="C65" i="1"/>
  <c r="D65" i="1"/>
  <c r="E65" i="1" s="1"/>
  <c r="F65" i="1" s="1"/>
  <c r="C66" i="1"/>
  <c r="D66" i="1"/>
  <c r="E66" i="1" s="1"/>
  <c r="F66" i="1" s="1"/>
  <c r="C67" i="1"/>
  <c r="D67" i="1"/>
  <c r="E67" i="1" s="1"/>
  <c r="F67" i="1" s="1"/>
  <c r="C68" i="1"/>
  <c r="D68" i="1"/>
  <c r="E68" i="1" s="1"/>
  <c r="C69" i="1"/>
  <c r="D69" i="1"/>
  <c r="E69" i="1"/>
  <c r="F69" i="1" s="1"/>
  <c r="C70" i="1"/>
  <c r="D70" i="1"/>
  <c r="E70" i="1" s="1"/>
  <c r="F70" i="1" s="1"/>
  <c r="C71" i="1"/>
  <c r="D71" i="1"/>
  <c r="E71" i="1" s="1"/>
  <c r="F71" i="1" s="1"/>
  <c r="C72" i="1"/>
  <c r="D72" i="1"/>
  <c r="E72" i="1" s="1"/>
  <c r="F72" i="1" s="1"/>
  <c r="C73" i="1"/>
  <c r="D73" i="1"/>
  <c r="E73" i="1"/>
  <c r="F73" i="1" s="1"/>
  <c r="C74" i="1"/>
  <c r="D74" i="1"/>
  <c r="E74" i="1" s="1"/>
  <c r="F74" i="1" s="1"/>
  <c r="C75" i="1"/>
  <c r="D75" i="1"/>
  <c r="E75" i="1" s="1"/>
  <c r="F75" i="1" s="1"/>
  <c r="C76" i="1"/>
  <c r="D76" i="1"/>
  <c r="E76" i="1" s="1"/>
  <c r="C77" i="1"/>
  <c r="D77" i="1"/>
  <c r="E77" i="1" s="1"/>
  <c r="C78" i="1"/>
  <c r="D78" i="1"/>
  <c r="E78" i="1" s="1"/>
  <c r="F78" i="1" s="1"/>
  <c r="C79" i="1"/>
  <c r="D79" i="1"/>
  <c r="E79" i="1" s="1"/>
  <c r="C44" i="1"/>
  <c r="D44" i="1"/>
  <c r="E44" i="1" s="1"/>
  <c r="F44" i="1" s="1"/>
  <c r="C45" i="1"/>
  <c r="D45" i="1"/>
  <c r="E45" i="1" s="1"/>
  <c r="H45" i="1" s="1"/>
  <c r="I45" i="1" s="1"/>
  <c r="C46" i="1"/>
  <c r="D46" i="1"/>
  <c r="E46" i="1" s="1"/>
  <c r="C47" i="1"/>
  <c r="D47" i="1"/>
  <c r="E47" i="1" s="1"/>
  <c r="H47" i="1" s="1"/>
  <c r="I47" i="1" s="1"/>
  <c r="C48" i="1"/>
  <c r="D48" i="1"/>
  <c r="E48" i="1" s="1"/>
  <c r="F48" i="1" s="1"/>
  <c r="C49" i="1"/>
  <c r="D49" i="1"/>
  <c r="E49" i="1" s="1"/>
  <c r="H49" i="1" s="1"/>
  <c r="I49" i="1" s="1"/>
  <c r="C20" i="1"/>
  <c r="D20" i="1"/>
  <c r="E20" i="1" s="1"/>
  <c r="F20" i="1" s="1"/>
  <c r="C21" i="1"/>
  <c r="D21" i="1"/>
  <c r="E21" i="1" s="1"/>
  <c r="C22" i="1"/>
  <c r="D22" i="1"/>
  <c r="E22" i="1" s="1"/>
  <c r="F22" i="1" s="1"/>
  <c r="C23" i="1"/>
  <c r="D23" i="1"/>
  <c r="E23" i="1" s="1"/>
  <c r="F23" i="1" s="1"/>
  <c r="C24" i="1"/>
  <c r="D24" i="1"/>
  <c r="E24" i="1" s="1"/>
  <c r="C25" i="1"/>
  <c r="D25" i="1"/>
  <c r="E25" i="1" s="1"/>
  <c r="C26" i="1"/>
  <c r="D26" i="1"/>
  <c r="E26" i="1" s="1"/>
  <c r="C27" i="1"/>
  <c r="D27" i="1"/>
  <c r="E27" i="1" s="1"/>
  <c r="H27" i="1" s="1"/>
  <c r="I27" i="1" s="1"/>
  <c r="C28" i="1"/>
  <c r="D28" i="1"/>
  <c r="E28" i="1" s="1"/>
  <c r="C29" i="1"/>
  <c r="D29" i="1"/>
  <c r="E29" i="1" s="1"/>
  <c r="C30" i="1"/>
  <c r="D30" i="1"/>
  <c r="E30" i="1" s="1"/>
  <c r="C31" i="1"/>
  <c r="D31" i="1"/>
  <c r="E31" i="1" s="1"/>
  <c r="F31" i="1" s="1"/>
  <c r="C32" i="1"/>
  <c r="D32" i="1"/>
  <c r="E32" i="1" s="1"/>
  <c r="F32" i="1" s="1"/>
  <c r="C33" i="1"/>
  <c r="D33" i="1"/>
  <c r="E33" i="1" s="1"/>
  <c r="F33" i="1" s="1"/>
  <c r="C34" i="1"/>
  <c r="D34" i="1"/>
  <c r="E34" i="1" s="1"/>
  <c r="C35" i="1"/>
  <c r="D35" i="1"/>
  <c r="E35" i="1" s="1"/>
  <c r="C36" i="1"/>
  <c r="D36" i="1"/>
  <c r="E36" i="1" s="1"/>
  <c r="C37" i="1"/>
  <c r="D37" i="1"/>
  <c r="E37" i="1" s="1"/>
  <c r="H37" i="1" s="1"/>
  <c r="I37" i="1" s="1"/>
  <c r="C38" i="1"/>
  <c r="D38" i="1"/>
  <c r="E38" i="1" s="1"/>
  <c r="C39" i="1"/>
  <c r="D39" i="1"/>
  <c r="E39" i="1" s="1"/>
  <c r="F39" i="1" s="1"/>
  <c r="C40" i="1"/>
  <c r="D40" i="1"/>
  <c r="E40" i="1" s="1"/>
  <c r="C41" i="1"/>
  <c r="D41" i="1"/>
  <c r="E41" i="1" s="1"/>
  <c r="F41" i="1" s="1"/>
  <c r="C42" i="1"/>
  <c r="D42" i="1"/>
  <c r="E42" i="1" s="1"/>
  <c r="F42" i="1" s="1"/>
  <c r="C43" i="1"/>
  <c r="D43" i="1"/>
  <c r="E43" i="1" s="1"/>
  <c r="F43" i="1" s="1"/>
  <c r="C19" i="1"/>
  <c r="D19" i="1"/>
  <c r="E19" i="1" s="1"/>
  <c r="F19" i="1" s="1"/>
  <c r="Q16" i="14" l="1"/>
  <c r="X18" i="16"/>
  <c r="Y18" i="16"/>
  <c r="Q17" i="16"/>
  <c r="T17" i="16"/>
  <c r="U17" i="16" s="1"/>
  <c r="AA17" i="16"/>
  <c r="AD17" i="16"/>
  <c r="AE17" i="16" s="1"/>
  <c r="AZ17" i="16"/>
  <c r="R17" i="16"/>
  <c r="P17" i="16"/>
  <c r="S17" i="16"/>
  <c r="AB17" i="16"/>
  <c r="Z17" i="16"/>
  <c r="AC17" i="16"/>
  <c r="AH16" i="16"/>
  <c r="AJ15" i="16"/>
  <c r="AQ15" i="16"/>
  <c r="AR15" i="16" s="1"/>
  <c r="BB15" i="16"/>
  <c r="BO15" i="16"/>
  <c r="AM16" i="16"/>
  <c r="AN16" i="16" s="1"/>
  <c r="BU20" i="16"/>
  <c r="BX19" i="16"/>
  <c r="AW19" i="16"/>
  <c r="B19" i="16"/>
  <c r="L19" i="16"/>
  <c r="V19" i="16"/>
  <c r="A20" i="16"/>
  <c r="G17" i="16"/>
  <c r="AM17" i="16" s="1"/>
  <c r="AN17" i="16" s="1"/>
  <c r="J17" i="16"/>
  <c r="K17" i="16" s="1"/>
  <c r="D18" i="16"/>
  <c r="E18" i="16"/>
  <c r="AG16" i="16"/>
  <c r="AX18" i="16"/>
  <c r="AY18" i="16"/>
  <c r="H17" i="16"/>
  <c r="F17" i="16"/>
  <c r="I17" i="16"/>
  <c r="N18" i="16"/>
  <c r="O18" i="16"/>
  <c r="AY18" i="14"/>
  <c r="AX18" i="14"/>
  <c r="A14" i="15"/>
  <c r="AW19" i="14"/>
  <c r="M13" i="15"/>
  <c r="AZ17" i="14"/>
  <c r="CG18" i="14"/>
  <c r="CD19" i="14"/>
  <c r="AZ16" i="14"/>
  <c r="J17" i="14"/>
  <c r="K17" i="14" s="1"/>
  <c r="J16" i="14"/>
  <c r="K16" i="14" s="1"/>
  <c r="AA15" i="14"/>
  <c r="AA17" i="14"/>
  <c r="AA16" i="14"/>
  <c r="Q17" i="14"/>
  <c r="U17" i="14"/>
  <c r="Q15" i="14"/>
  <c r="U15" i="14"/>
  <c r="G17" i="14"/>
  <c r="G16" i="14"/>
  <c r="G15" i="14"/>
  <c r="K15" i="14"/>
  <c r="Z15" i="14"/>
  <c r="AC15" i="14"/>
  <c r="AB15" i="14"/>
  <c r="P17" i="14"/>
  <c r="R17" i="14"/>
  <c r="S17" i="14"/>
  <c r="P15" i="14"/>
  <c r="S15" i="14"/>
  <c r="R15" i="14"/>
  <c r="Z17" i="14"/>
  <c r="AC17" i="14"/>
  <c r="AB17" i="14"/>
  <c r="F15" i="14"/>
  <c r="I15" i="14"/>
  <c r="H15" i="14"/>
  <c r="F17" i="14"/>
  <c r="H17" i="14"/>
  <c r="I17" i="14"/>
  <c r="F16" i="14"/>
  <c r="H16" i="14"/>
  <c r="I16" i="14"/>
  <c r="X18" i="14"/>
  <c r="AD18" i="14" s="1"/>
  <c r="AE18" i="14" s="1"/>
  <c r="V19" i="14"/>
  <c r="Y19" i="14" s="1"/>
  <c r="L19" i="14"/>
  <c r="O19" i="14" s="1"/>
  <c r="B19" i="14"/>
  <c r="E19" i="14" s="1"/>
  <c r="N18" i="14"/>
  <c r="T18" i="14" s="1"/>
  <c r="D18" i="14"/>
  <c r="A20" i="14"/>
  <c r="BF36" i="10"/>
  <c r="BF17" i="10"/>
  <c r="BF18" i="10"/>
  <c r="BF27" i="10"/>
  <c r="BF30" i="10"/>
  <c r="AS25" i="6"/>
  <c r="AV18" i="6" s="1"/>
  <c r="AP52" i="6"/>
  <c r="AP73" i="6"/>
  <c r="AP104" i="6"/>
  <c r="AP77" i="6"/>
  <c r="AP55" i="6"/>
  <c r="AP102" i="6"/>
  <c r="AP94" i="6"/>
  <c r="AP69" i="6"/>
  <c r="AS69" i="6" s="1"/>
  <c r="AV29" i="6" s="1"/>
  <c r="AP47" i="6"/>
  <c r="AP97" i="6"/>
  <c r="AP82" i="6"/>
  <c r="AP59" i="6"/>
  <c r="AP112" i="6"/>
  <c r="AP81" i="6"/>
  <c r="AP99" i="6"/>
  <c r="AP107" i="6"/>
  <c r="AP87" i="6"/>
  <c r="AP101" i="6"/>
  <c r="AP70" i="6"/>
  <c r="AP57" i="6"/>
  <c r="AP63" i="6"/>
  <c r="AP80" i="6"/>
  <c r="AP74" i="6"/>
  <c r="AS74" i="6" s="1"/>
  <c r="AV30" i="6" s="1"/>
  <c r="AP109" i="6"/>
  <c r="AP108" i="6"/>
  <c r="AP111" i="6"/>
  <c r="AP54" i="6"/>
  <c r="AS54" i="6" s="1"/>
  <c r="AV24" i="6" s="1"/>
  <c r="AP114" i="6"/>
  <c r="AP53" i="6"/>
  <c r="AP64" i="6"/>
  <c r="AP48" i="6"/>
  <c r="AP96" i="6"/>
  <c r="AP100" i="6"/>
  <c r="AP71" i="6"/>
  <c r="AP60" i="6"/>
  <c r="V53" i="5"/>
  <c r="W53" i="5" s="1"/>
  <c r="U53" i="5"/>
  <c r="V99" i="5"/>
  <c r="W99" i="5" s="1"/>
  <c r="U99" i="5"/>
  <c r="U112" i="5"/>
  <c r="V112" i="5"/>
  <c r="W112" i="5" s="1"/>
  <c r="U81" i="5"/>
  <c r="V81" i="5"/>
  <c r="W81" i="5" s="1"/>
  <c r="V58" i="5"/>
  <c r="W58" i="5" s="1"/>
  <c r="U58" i="5"/>
  <c r="U31" i="5"/>
  <c r="V31" i="5"/>
  <c r="W31" i="5" s="1"/>
  <c r="V92" i="5"/>
  <c r="W92" i="5" s="1"/>
  <c r="U92" i="5"/>
  <c r="V80" i="5"/>
  <c r="W80" i="5" s="1"/>
  <c r="U80" i="5"/>
  <c r="V108" i="5"/>
  <c r="W108" i="5" s="1"/>
  <c r="U108" i="5"/>
  <c r="U19" i="5"/>
  <c r="V19" i="5"/>
  <c r="W19" i="5" s="1"/>
  <c r="V40" i="5"/>
  <c r="W40" i="5" s="1"/>
  <c r="U40" i="5"/>
  <c r="V26" i="5"/>
  <c r="W26" i="5" s="1"/>
  <c r="U26" i="5"/>
  <c r="V37" i="5"/>
  <c r="W37" i="5" s="1"/>
  <c r="U37" i="5"/>
  <c r="U83" i="5"/>
  <c r="V83" i="5"/>
  <c r="W83" i="5" s="1"/>
  <c r="V56" i="5"/>
  <c r="W56" i="5" s="1"/>
  <c r="U56" i="5"/>
  <c r="V73" i="5"/>
  <c r="W73" i="5" s="1"/>
  <c r="U73" i="5"/>
  <c r="V42" i="5"/>
  <c r="W42" i="5" s="1"/>
  <c r="U42" i="5"/>
  <c r="V107" i="5"/>
  <c r="W107" i="5" s="1"/>
  <c r="U107" i="5"/>
  <c r="U38" i="5"/>
  <c r="V38" i="5"/>
  <c r="W38" i="5" s="1"/>
  <c r="V47" i="5"/>
  <c r="W47" i="5" s="1"/>
  <c r="U47" i="5"/>
  <c r="V79" i="5"/>
  <c r="W79" i="5" s="1"/>
  <c r="U79" i="5"/>
  <c r="V51" i="5"/>
  <c r="W51" i="5" s="1"/>
  <c r="U51" i="5"/>
  <c r="V28" i="5"/>
  <c r="W28" i="5" s="1"/>
  <c r="U28" i="5"/>
  <c r="V36" i="5"/>
  <c r="W36" i="5" s="1"/>
  <c r="U36" i="5"/>
  <c r="V16" i="5"/>
  <c r="W16" i="5" s="1"/>
  <c r="U16" i="5"/>
  <c r="V34" i="5"/>
  <c r="W34" i="5" s="1"/>
  <c r="U34" i="5"/>
  <c r="V21" i="5"/>
  <c r="W21" i="5" s="1"/>
  <c r="U21" i="5"/>
  <c r="U100" i="5"/>
  <c r="V100" i="5"/>
  <c r="W100" i="5" s="1"/>
  <c r="U90" i="5"/>
  <c r="V90" i="5"/>
  <c r="W90" i="5" s="1"/>
  <c r="V18" i="5"/>
  <c r="W18" i="5" s="1"/>
  <c r="U18" i="5"/>
  <c r="U48" i="5"/>
  <c r="U97" i="5"/>
  <c r="V109" i="5"/>
  <c r="W109" i="5" s="1"/>
  <c r="V67" i="5"/>
  <c r="W67" i="5" s="1"/>
  <c r="D65" i="3"/>
  <c r="Z65" i="3"/>
  <c r="E108" i="3"/>
  <c r="F108" i="3" s="1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D93" i="3"/>
  <c r="D76" i="3"/>
  <c r="E93" i="3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D53" i="3"/>
  <c r="E73" i="3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E68" i="3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V68" i="3" s="1"/>
  <c r="W68" i="3" s="1"/>
  <c r="E53" i="3"/>
  <c r="F53" i="3" s="1"/>
  <c r="Z19" i="3"/>
  <c r="Z83" i="3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D83" i="3"/>
  <c r="Z112" i="3"/>
  <c r="AE112" i="3" s="1"/>
  <c r="AG112" i="3" s="1"/>
  <c r="Z46" i="3"/>
  <c r="AA46" i="3" s="1"/>
  <c r="E15" i="3"/>
  <c r="F15" i="3" s="1"/>
  <c r="E58" i="3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Z17" i="3"/>
  <c r="AA17" i="3" s="1"/>
  <c r="G4" i="3"/>
  <c r="E40" i="3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E33" i="3"/>
  <c r="F33" i="3" s="1"/>
  <c r="Z27" i="3"/>
  <c r="AE27" i="3" s="1"/>
  <c r="AG27" i="3" s="1"/>
  <c r="Z36" i="3"/>
  <c r="AB36" i="3" s="1"/>
  <c r="E98" i="3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Z76" i="3"/>
  <c r="AA76" i="3" s="1"/>
  <c r="Z20" i="3"/>
  <c r="AA20" i="3" s="1"/>
  <c r="D114" i="3"/>
  <c r="D33" i="3"/>
  <c r="E78" i="3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E20" i="3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Z37" i="3"/>
  <c r="AB37" i="3" s="1"/>
  <c r="Z109" i="3"/>
  <c r="AA55" i="3"/>
  <c r="AE55" i="3"/>
  <c r="AG55" i="3" s="1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AA90" i="3"/>
  <c r="AE90" i="3"/>
  <c r="AG90" i="3" s="1"/>
  <c r="AA95" i="3"/>
  <c r="AE95" i="3"/>
  <c r="AG95" i="3" s="1"/>
  <c r="D106" i="3"/>
  <c r="Z106" i="3"/>
  <c r="E106" i="3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D99" i="3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E84" i="3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Z84" i="3"/>
  <c r="AA84" i="3" s="1"/>
  <c r="D84" i="3"/>
  <c r="D77" i="3"/>
  <c r="Z77" i="3"/>
  <c r="AA77" i="3" s="1"/>
  <c r="E77" i="3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D41" i="3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AE53" i="3"/>
  <c r="AG53" i="3" s="1"/>
  <c r="F40" i="1"/>
  <c r="H40" i="1"/>
  <c r="I40" i="1" s="1"/>
  <c r="H35" i="1"/>
  <c r="I35" i="1" s="1"/>
  <c r="F35" i="1"/>
  <c r="F30" i="1"/>
  <c r="H30" i="1"/>
  <c r="I30" i="1" s="1"/>
  <c r="H25" i="1"/>
  <c r="I25" i="1" s="1"/>
  <c r="F25" i="1"/>
  <c r="D91" i="3"/>
  <c r="E91" i="3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Z91" i="3"/>
  <c r="D70" i="3"/>
  <c r="E70" i="3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Z56" i="3"/>
  <c r="AA56" i="3" s="1"/>
  <c r="E56" i="3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D50" i="3"/>
  <c r="E50" i="3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D18" i="3"/>
  <c r="Z18" i="3"/>
  <c r="AB18" i="3" s="1"/>
  <c r="E23" i="3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AA85" i="3"/>
  <c r="AE85" i="3"/>
  <c r="AG85" i="3" s="1"/>
  <c r="D105" i="3"/>
  <c r="Z105" i="3"/>
  <c r="AB105" i="3" s="1"/>
  <c r="E105" i="3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D69" i="3"/>
  <c r="Z69" i="3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D55" i="3"/>
  <c r="E55" i="3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D25" i="3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G53" i="3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AA60" i="3"/>
  <c r="AE60" i="3"/>
  <c r="AG60" i="3" s="1"/>
  <c r="D113" i="3"/>
  <c r="Z113" i="3"/>
  <c r="E104" i="3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D104" i="3"/>
  <c r="D96" i="3"/>
  <c r="Z96" i="3"/>
  <c r="E96" i="3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D90" i="3"/>
  <c r="E90" i="3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D61" i="3"/>
  <c r="E61" i="3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Z61" i="3"/>
  <c r="D48" i="3"/>
  <c r="Z48" i="3"/>
  <c r="D24" i="3"/>
  <c r="E24" i="3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Z24" i="3"/>
  <c r="Z63" i="3"/>
  <c r="AB63" i="3" s="1"/>
  <c r="AC63" i="3" s="1"/>
  <c r="AD63" i="3" s="1"/>
  <c r="D54" i="3"/>
  <c r="E54" i="3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Z54" i="3"/>
  <c r="AA65" i="3"/>
  <c r="AE65" i="3"/>
  <c r="AG65" i="3" s="1"/>
  <c r="D95" i="3"/>
  <c r="E95" i="3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D75" i="3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D111" i="3"/>
  <c r="Z111" i="3"/>
  <c r="AA111" i="3" s="1"/>
  <c r="E111" i="3"/>
  <c r="F111" i="3" s="1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D103" i="3"/>
  <c r="Z103" i="3"/>
  <c r="D88" i="3"/>
  <c r="Z88" i="3"/>
  <c r="AB88" i="3" s="1"/>
  <c r="AC88" i="3" s="1"/>
  <c r="AD88" i="3" s="1"/>
  <c r="D60" i="3"/>
  <c r="E60" i="3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D31" i="3"/>
  <c r="Z31" i="3"/>
  <c r="AA31" i="3" s="1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E48" i="3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G33" i="3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Z41" i="3"/>
  <c r="AA41" i="3" s="1"/>
  <c r="Z70" i="3"/>
  <c r="AB70" i="3" s="1"/>
  <c r="Z99" i="3"/>
  <c r="AA99" i="3" s="1"/>
  <c r="D110" i="3"/>
  <c r="E110" i="3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Z110" i="3"/>
  <c r="D102" i="3"/>
  <c r="E102" i="3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E94" i="3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Z94" i="3"/>
  <c r="AA94" i="3" s="1"/>
  <c r="D81" i="3"/>
  <c r="E81" i="3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Z81" i="3"/>
  <c r="AA81" i="3" s="1"/>
  <c r="Z66" i="3"/>
  <c r="AA66" i="3" s="1"/>
  <c r="E66" i="3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D45" i="3"/>
  <c r="E45" i="3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D21" i="3"/>
  <c r="Z21" i="3"/>
  <c r="AA21" i="3" s="1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E113" i="3"/>
  <c r="F113" i="3" s="1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E63" i="3"/>
  <c r="F63" i="3" s="1"/>
  <c r="AB19" i="3"/>
  <c r="AE19" i="3"/>
  <c r="AG19" i="3" s="1"/>
  <c r="Z73" i="3"/>
  <c r="AB73" i="3" s="1"/>
  <c r="Z102" i="3"/>
  <c r="AA102" i="3" s="1"/>
  <c r="AE33" i="3"/>
  <c r="AG33" i="3" s="1"/>
  <c r="D86" i="3"/>
  <c r="Z86" i="3"/>
  <c r="E86" i="3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V86" i="3" s="1"/>
  <c r="W86" i="3" s="1"/>
  <c r="D30" i="3"/>
  <c r="Z30" i="3"/>
  <c r="AB30" i="3" s="1"/>
  <c r="AC30" i="3" s="1"/>
  <c r="AD30" i="3" s="1"/>
  <c r="E30" i="3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AA109" i="3"/>
  <c r="AE109" i="3"/>
  <c r="AG109" i="3" s="1"/>
  <c r="AB109" i="3"/>
  <c r="AE93" i="3"/>
  <c r="AG93" i="3" s="1"/>
  <c r="D101" i="3"/>
  <c r="E101" i="3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Z101" i="3"/>
  <c r="D80" i="3"/>
  <c r="E80" i="3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AA45" i="3"/>
  <c r="AE45" i="3"/>
  <c r="AG45" i="3" s="1"/>
  <c r="Z75" i="3"/>
  <c r="AB75" i="3" s="1"/>
  <c r="AC75" i="3" s="1"/>
  <c r="AD75" i="3" s="1"/>
  <c r="Z104" i="3"/>
  <c r="AA104" i="3" s="1"/>
  <c r="D115" i="3"/>
  <c r="Z115" i="3"/>
  <c r="AB115" i="3" s="1"/>
  <c r="E115" i="3"/>
  <c r="F115" i="3" s="1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D100" i="3"/>
  <c r="E100" i="3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Z100" i="3"/>
  <c r="AB100" i="3" s="1"/>
  <c r="AC100" i="3" s="1"/>
  <c r="AD100" i="3" s="1"/>
  <c r="D85" i="3"/>
  <c r="E85" i="3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D79" i="3"/>
  <c r="Z79" i="3"/>
  <c r="AA79" i="3" s="1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D72" i="3"/>
  <c r="Z72" i="3"/>
  <c r="E72" i="3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Z43" i="3"/>
  <c r="D43" i="3"/>
  <c r="D35" i="3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Z35" i="3"/>
  <c r="AB35" i="3" s="1"/>
  <c r="Z23" i="3"/>
  <c r="AB23" i="3" s="1"/>
  <c r="D51" i="3"/>
  <c r="E51" i="3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Z51" i="3"/>
  <c r="D28" i="3"/>
  <c r="Z28" i="3"/>
  <c r="Z25" i="3"/>
  <c r="Z50" i="3"/>
  <c r="AB50" i="3" s="1"/>
  <c r="AC50" i="3" s="1"/>
  <c r="AD50" i="3" s="1"/>
  <c r="Z80" i="3"/>
  <c r="AB80" i="3" s="1"/>
  <c r="H48" i="1"/>
  <c r="I48" i="1" s="1"/>
  <c r="H28" i="1"/>
  <c r="I28" i="1" s="1"/>
  <c r="H41" i="1"/>
  <c r="I41" i="1" s="1"/>
  <c r="Z42" i="3"/>
  <c r="AA42" i="3" s="1"/>
  <c r="Z71" i="3"/>
  <c r="G26" i="2"/>
  <c r="H26" i="2" s="1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E107" i="3"/>
  <c r="F107" i="3" s="1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E97" i="3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E92" i="3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V92" i="3" s="1"/>
  <c r="W92" i="3" s="1"/>
  <c r="E87" i="3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E82" i="3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E67" i="3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E57" i="3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E42" i="3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E22" i="3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Z16" i="3"/>
  <c r="Z52" i="3"/>
  <c r="Z62" i="3"/>
  <c r="Z82" i="3"/>
  <c r="Z92" i="3"/>
  <c r="E71" i="3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E46" i="3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V36" i="3" s="1"/>
  <c r="W36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E16" i="3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Z26" i="3"/>
  <c r="AA26" i="3" s="1"/>
  <c r="Z64" i="3"/>
  <c r="Z74" i="3"/>
  <c r="E65" i="3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H19" i="1"/>
  <c r="I19" i="1" s="1"/>
  <c r="Z29" i="3"/>
  <c r="AA29" i="3" s="1"/>
  <c r="Z47" i="3"/>
  <c r="Z57" i="3"/>
  <c r="AA57" i="3" s="1"/>
  <c r="Z67" i="3"/>
  <c r="Z87" i="3"/>
  <c r="Z114" i="3"/>
  <c r="H36" i="1"/>
  <c r="I36" i="1" s="1"/>
  <c r="H26" i="1"/>
  <c r="I26" i="1" s="1"/>
  <c r="H34" i="1"/>
  <c r="I34" i="1" s="1"/>
  <c r="E109" i="3"/>
  <c r="F109" i="3" s="1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E89" i="3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E74" i="3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E64" i="3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E59" i="3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E19" i="3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Z39" i="3"/>
  <c r="AB39" i="3" s="1"/>
  <c r="AC39" i="3" s="1"/>
  <c r="AD39" i="3" s="1"/>
  <c r="Z58" i="3"/>
  <c r="AB58" i="3" s="1"/>
  <c r="Z68" i="3"/>
  <c r="Z78" i="3"/>
  <c r="Z97" i="3"/>
  <c r="AA97" i="3" s="1"/>
  <c r="Z107" i="3"/>
  <c r="Z22" i="3"/>
  <c r="Z40" i="3"/>
  <c r="AB40" i="3" s="1"/>
  <c r="AC40" i="3" s="1"/>
  <c r="AD40" i="3" s="1"/>
  <c r="Z49" i="3"/>
  <c r="Z59" i="3"/>
  <c r="AA59" i="3" s="1"/>
  <c r="Z89" i="3"/>
  <c r="Z98" i="3"/>
  <c r="AB98" i="3" s="1"/>
  <c r="AC98" i="3" s="1"/>
  <c r="AD98" i="3" s="1"/>
  <c r="Z108" i="3"/>
  <c r="AE37" i="3"/>
  <c r="AG37" i="3" s="1"/>
  <c r="V96" i="3"/>
  <c r="W96" i="3" s="1"/>
  <c r="U106" i="3"/>
  <c r="V106" i="3"/>
  <c r="W106" i="3" s="1"/>
  <c r="U114" i="3"/>
  <c r="V114" i="3"/>
  <c r="W114" i="3" s="1"/>
  <c r="U24" i="3"/>
  <c r="V24" i="3"/>
  <c r="W24" i="3" s="1"/>
  <c r="U103" i="3"/>
  <c r="V103" i="3"/>
  <c r="W103" i="3" s="1"/>
  <c r="U73" i="3"/>
  <c r="V73" i="3"/>
  <c r="W73" i="3" s="1"/>
  <c r="U41" i="3"/>
  <c r="V41" i="3"/>
  <c r="W41" i="3" s="1"/>
  <c r="V101" i="3"/>
  <c r="W101" i="3" s="1"/>
  <c r="V61" i="3"/>
  <c r="W61" i="3" s="1"/>
  <c r="V21" i="3"/>
  <c r="W21" i="3" s="1"/>
  <c r="V99" i="3"/>
  <c r="W99" i="3" s="1"/>
  <c r="V39" i="3"/>
  <c r="W39" i="3" s="1"/>
  <c r="V108" i="3"/>
  <c r="W108" i="3" s="1"/>
  <c r="V98" i="3"/>
  <c r="W98" i="3" s="1"/>
  <c r="V88" i="3"/>
  <c r="W88" i="3" s="1"/>
  <c r="V78" i="3"/>
  <c r="W78" i="3" s="1"/>
  <c r="V28" i="3"/>
  <c r="W28" i="3" s="1"/>
  <c r="V97" i="3"/>
  <c r="W97" i="3" s="1"/>
  <c r="V76" i="3"/>
  <c r="W76" i="3" s="1"/>
  <c r="V95" i="3"/>
  <c r="W95" i="3" s="1"/>
  <c r="V94" i="3"/>
  <c r="W94" i="3" s="1"/>
  <c r="V84" i="3"/>
  <c r="W84" i="3" s="1"/>
  <c r="V113" i="3"/>
  <c r="W113" i="3" s="1"/>
  <c r="V93" i="3"/>
  <c r="W93" i="3" s="1"/>
  <c r="V83" i="3"/>
  <c r="W83" i="3" s="1"/>
  <c r="V112" i="3"/>
  <c r="W112" i="3" s="1"/>
  <c r="V82" i="3"/>
  <c r="W82" i="3" s="1"/>
  <c r="V72" i="3"/>
  <c r="W72" i="3" s="1"/>
  <c r="AA106" i="3"/>
  <c r="AA112" i="3"/>
  <c r="AB95" i="3"/>
  <c r="AC95" i="3" s="1"/>
  <c r="AD95" i="3" s="1"/>
  <c r="AB90" i="3"/>
  <c r="AB85" i="3"/>
  <c r="AA86" i="3"/>
  <c r="AA91" i="3"/>
  <c r="AA82" i="3"/>
  <c r="AA92" i="3"/>
  <c r="AB60" i="3"/>
  <c r="AB65" i="3"/>
  <c r="AA72" i="3"/>
  <c r="AA69" i="3"/>
  <c r="AB45" i="3"/>
  <c r="AB55" i="3"/>
  <c r="AC55" i="3" s="1"/>
  <c r="AD55" i="3" s="1"/>
  <c r="AB49" i="3"/>
  <c r="AA51" i="3"/>
  <c r="AA37" i="3"/>
  <c r="AA27" i="3"/>
  <c r="AA19" i="3"/>
  <c r="AB28" i="3"/>
  <c r="AC28" i="3" s="1"/>
  <c r="AD28" i="3" s="1"/>
  <c r="AB33" i="3"/>
  <c r="AC33" i="3" s="1"/>
  <c r="AD33" i="3" s="1"/>
  <c r="AB43" i="3"/>
  <c r="AC43" i="3" s="1"/>
  <c r="AD43" i="3" s="1"/>
  <c r="AB48" i="3"/>
  <c r="AB53" i="3"/>
  <c r="AC53" i="3" s="1"/>
  <c r="AD53" i="3" s="1"/>
  <c r="AB83" i="3"/>
  <c r="AC83" i="3" s="1"/>
  <c r="AD83" i="3" s="1"/>
  <c r="AB93" i="3"/>
  <c r="AC93" i="3" s="1"/>
  <c r="AD93" i="3" s="1"/>
  <c r="C32" i="3"/>
  <c r="C38" i="3"/>
  <c r="C44" i="3"/>
  <c r="C34" i="3"/>
  <c r="F24" i="2"/>
  <c r="F64" i="2"/>
  <c r="F58" i="2"/>
  <c r="G44" i="2"/>
  <c r="H44" i="2" s="1"/>
  <c r="F57" i="2"/>
  <c r="G43" i="2"/>
  <c r="H43" i="2" s="1"/>
  <c r="F48" i="2"/>
  <c r="L48" i="2" s="1"/>
  <c r="M48" i="2" s="1"/>
  <c r="G34" i="2"/>
  <c r="H34" i="2" s="1"/>
  <c r="F47" i="2"/>
  <c r="L47" i="2" s="1"/>
  <c r="M47" i="2" s="1"/>
  <c r="G33" i="2"/>
  <c r="H33" i="2" s="1"/>
  <c r="J33" i="2" s="1"/>
  <c r="K33" i="2" s="1"/>
  <c r="F38" i="2"/>
  <c r="L38" i="2" s="1"/>
  <c r="M38" i="2" s="1"/>
  <c r="G24" i="2"/>
  <c r="H24" i="2" s="1"/>
  <c r="F37" i="2"/>
  <c r="L37" i="2" s="1"/>
  <c r="M37" i="2" s="1"/>
  <c r="G23" i="2"/>
  <c r="H23" i="2" s="1"/>
  <c r="F75" i="2"/>
  <c r="F26" i="2"/>
  <c r="F59" i="2"/>
  <c r="F49" i="2"/>
  <c r="F39" i="2"/>
  <c r="L39" i="2" s="1"/>
  <c r="M39" i="2" s="1"/>
  <c r="F76" i="2"/>
  <c r="F66" i="2"/>
  <c r="G45" i="2"/>
  <c r="H45" i="2" s="1"/>
  <c r="J45" i="2" s="1"/>
  <c r="K45" i="2" s="1"/>
  <c r="G35" i="2"/>
  <c r="H35" i="2" s="1"/>
  <c r="J35" i="2" s="1"/>
  <c r="K35" i="2" s="1"/>
  <c r="G25" i="2"/>
  <c r="H25" i="2" s="1"/>
  <c r="F16" i="2"/>
  <c r="F23" i="2"/>
  <c r="F56" i="2"/>
  <c r="F46" i="2"/>
  <c r="L46" i="2" s="1"/>
  <c r="M46" i="2" s="1"/>
  <c r="F36" i="2"/>
  <c r="L36" i="2" s="1"/>
  <c r="M36" i="2" s="1"/>
  <c r="F73" i="2"/>
  <c r="F63" i="2"/>
  <c r="G42" i="2"/>
  <c r="H42" i="2" s="1"/>
  <c r="J42" i="2" s="1"/>
  <c r="K42" i="2" s="1"/>
  <c r="G32" i="2"/>
  <c r="H32" i="2" s="1"/>
  <c r="J32" i="2" s="1"/>
  <c r="K32" i="2" s="1"/>
  <c r="G22" i="2"/>
  <c r="H22" i="2" s="1"/>
  <c r="F32" i="2"/>
  <c r="L32" i="2" s="1"/>
  <c r="M32" i="2" s="1"/>
  <c r="F22" i="2"/>
  <c r="F55" i="2"/>
  <c r="F45" i="2"/>
  <c r="L45" i="2" s="1"/>
  <c r="M45" i="2" s="1"/>
  <c r="F35" i="2"/>
  <c r="L35" i="2" s="1"/>
  <c r="M35" i="2" s="1"/>
  <c r="F72" i="2"/>
  <c r="F62" i="2"/>
  <c r="G41" i="2"/>
  <c r="H41" i="2" s="1"/>
  <c r="J41" i="2" s="1"/>
  <c r="K41" i="2" s="1"/>
  <c r="G31" i="2"/>
  <c r="H31" i="2" s="1"/>
  <c r="J31" i="2" s="1"/>
  <c r="K31" i="2" s="1"/>
  <c r="G21" i="2"/>
  <c r="H21" i="2" s="1"/>
  <c r="F31" i="2"/>
  <c r="L31" i="2" s="1"/>
  <c r="M31" i="2" s="1"/>
  <c r="F21" i="2"/>
  <c r="F54" i="2"/>
  <c r="F44" i="2"/>
  <c r="F34" i="2"/>
  <c r="L34" i="2" s="1"/>
  <c r="M34" i="2" s="1"/>
  <c r="F71" i="2"/>
  <c r="F61" i="2"/>
  <c r="G40" i="2"/>
  <c r="H40" i="2" s="1"/>
  <c r="J40" i="2" s="1"/>
  <c r="K40" i="2" s="1"/>
  <c r="G30" i="2"/>
  <c r="H30" i="2" s="1"/>
  <c r="F30" i="2"/>
  <c r="F20" i="2"/>
  <c r="F53" i="2"/>
  <c r="F43" i="2"/>
  <c r="F33" i="2"/>
  <c r="L33" i="2" s="1"/>
  <c r="M33" i="2" s="1"/>
  <c r="F70" i="2"/>
  <c r="F60" i="2"/>
  <c r="G39" i="2"/>
  <c r="H39" i="2" s="1"/>
  <c r="G29" i="2"/>
  <c r="H29" i="2" s="1"/>
  <c r="H49" i="2"/>
  <c r="F29" i="2"/>
  <c r="F19" i="2"/>
  <c r="F52" i="2"/>
  <c r="F42" i="2"/>
  <c r="L42" i="2" s="1"/>
  <c r="M42" i="2" s="1"/>
  <c r="F79" i="2"/>
  <c r="F69" i="2"/>
  <c r="G48" i="2"/>
  <c r="H48" i="2" s="1"/>
  <c r="G38" i="2"/>
  <c r="H38" i="2" s="1"/>
  <c r="J38" i="2" s="1"/>
  <c r="K38" i="2" s="1"/>
  <c r="G28" i="2"/>
  <c r="H28" i="2" s="1"/>
  <c r="F28" i="2"/>
  <c r="F18" i="2"/>
  <c r="F51" i="2"/>
  <c r="F41" i="2"/>
  <c r="L41" i="2" s="1"/>
  <c r="M41" i="2" s="1"/>
  <c r="F78" i="2"/>
  <c r="F68" i="2"/>
  <c r="G47" i="2"/>
  <c r="H47" i="2" s="1"/>
  <c r="G37" i="2"/>
  <c r="H37" i="2" s="1"/>
  <c r="G27" i="2"/>
  <c r="H27" i="2" s="1"/>
  <c r="F27" i="2"/>
  <c r="F17" i="2"/>
  <c r="F50" i="2"/>
  <c r="F40" i="2"/>
  <c r="L40" i="2" s="1"/>
  <c r="M40" i="2" s="1"/>
  <c r="F77" i="2"/>
  <c r="F67" i="2"/>
  <c r="G46" i="2"/>
  <c r="H46" i="2" s="1"/>
  <c r="J46" i="2" s="1"/>
  <c r="K46" i="2" s="1"/>
  <c r="G36" i="2"/>
  <c r="H36" i="2" s="1"/>
  <c r="J36" i="2" s="1"/>
  <c r="K36" i="2" s="1"/>
  <c r="G4" i="2"/>
  <c r="F29" i="1"/>
  <c r="H29" i="1"/>
  <c r="I29" i="1" s="1"/>
  <c r="F24" i="1"/>
  <c r="H24" i="1"/>
  <c r="I24" i="1" s="1"/>
  <c r="H38" i="1"/>
  <c r="I38" i="1" s="1"/>
  <c r="F38" i="1"/>
  <c r="F28" i="1"/>
  <c r="F50" i="1"/>
  <c r="F60" i="1"/>
  <c r="H44" i="1"/>
  <c r="I44" i="1" s="1"/>
  <c r="H18" i="1"/>
  <c r="I18" i="1" s="1"/>
  <c r="F37" i="1"/>
  <c r="F27" i="1"/>
  <c r="F79" i="1"/>
  <c r="F47" i="1"/>
  <c r="H42" i="1"/>
  <c r="I42" i="1" s="1"/>
  <c r="H33" i="1"/>
  <c r="I33" i="1" s="1"/>
  <c r="F36" i="1"/>
  <c r="F26" i="1"/>
  <c r="F68" i="1"/>
  <c r="F46" i="1"/>
  <c r="H43" i="1"/>
  <c r="I43" i="1" s="1"/>
  <c r="H32" i="1"/>
  <c r="I32" i="1" s="1"/>
  <c r="H23" i="1"/>
  <c r="I23" i="1" s="1"/>
  <c r="F55" i="1"/>
  <c r="H20" i="1"/>
  <c r="I20" i="1" s="1"/>
  <c r="F21" i="1"/>
  <c r="F18" i="1"/>
  <c r="F17" i="1"/>
  <c r="H17" i="1"/>
  <c r="I17" i="1" s="1"/>
  <c r="F16" i="1"/>
  <c r="H16" i="1"/>
  <c r="I16" i="1" s="1"/>
  <c r="T18" i="16" l="1"/>
  <c r="U18" i="16" s="1"/>
  <c r="Q18" i="16"/>
  <c r="BP15" i="16"/>
  <c r="AZ18" i="16"/>
  <c r="O19" i="16"/>
  <c r="N19" i="16"/>
  <c r="D19" i="16"/>
  <c r="E19" i="16"/>
  <c r="AG17" i="16"/>
  <c r="AK16" i="16"/>
  <c r="AI16" i="16"/>
  <c r="AY19" i="16"/>
  <c r="AX19" i="16"/>
  <c r="AH17" i="16"/>
  <c r="Y19" i="16"/>
  <c r="X19" i="16"/>
  <c r="I18" i="16"/>
  <c r="H18" i="16"/>
  <c r="F18" i="16"/>
  <c r="BC15" i="16"/>
  <c r="J18" i="16"/>
  <c r="K18" i="16" s="1"/>
  <c r="G18" i="16"/>
  <c r="BU21" i="16"/>
  <c r="BX20" i="16"/>
  <c r="Z18" i="16"/>
  <c r="AC18" i="16"/>
  <c r="AH18" i="16" s="1"/>
  <c r="AB18" i="16"/>
  <c r="V20" i="16"/>
  <c r="B20" i="16"/>
  <c r="L20" i="16"/>
  <c r="AW20" i="16"/>
  <c r="A21" i="16"/>
  <c r="R18" i="16"/>
  <c r="S18" i="16"/>
  <c r="P18" i="16"/>
  <c r="AD18" i="16"/>
  <c r="AE18" i="16" s="1"/>
  <c r="AA18" i="16"/>
  <c r="AX19" i="14"/>
  <c r="AY19" i="14"/>
  <c r="AW20" i="14"/>
  <c r="A15" i="15"/>
  <c r="M14" i="15"/>
  <c r="AM17" i="14"/>
  <c r="CG19" i="14"/>
  <c r="CD20" i="14"/>
  <c r="AZ18" i="14"/>
  <c r="AM16" i="14"/>
  <c r="AM15" i="14"/>
  <c r="AH16" i="14"/>
  <c r="AG16" i="14"/>
  <c r="J18" i="14"/>
  <c r="K18" i="14" s="1"/>
  <c r="AA18" i="14"/>
  <c r="Q18" i="14"/>
  <c r="U18" i="14"/>
  <c r="G18" i="14"/>
  <c r="AG15" i="14"/>
  <c r="AG17" i="14"/>
  <c r="AH15" i="14"/>
  <c r="AH17" i="14"/>
  <c r="P18" i="14"/>
  <c r="R18" i="14"/>
  <c r="S18" i="14"/>
  <c r="Z18" i="14"/>
  <c r="AC18" i="14"/>
  <c r="AB18" i="14"/>
  <c r="F18" i="14"/>
  <c r="H18" i="14"/>
  <c r="I18" i="14"/>
  <c r="V20" i="14"/>
  <c r="Y20" i="14" s="1"/>
  <c r="L20" i="14"/>
  <c r="O20" i="14" s="1"/>
  <c r="B20" i="14"/>
  <c r="E20" i="14" s="1"/>
  <c r="N19" i="14"/>
  <c r="T19" i="14" s="1"/>
  <c r="X19" i="14"/>
  <c r="AD19" i="14" s="1"/>
  <c r="AE19" i="14" s="1"/>
  <c r="D19" i="14"/>
  <c r="A21" i="14"/>
  <c r="AS102" i="6"/>
  <c r="AV38" i="6" s="1"/>
  <c r="AS112" i="6"/>
  <c r="AV39" i="6" s="1"/>
  <c r="AS59" i="6"/>
  <c r="AV26" i="6" s="1"/>
  <c r="AS64" i="6"/>
  <c r="AV27" i="6" s="1"/>
  <c r="U68" i="3"/>
  <c r="V105" i="3"/>
  <c r="W105" i="3" s="1"/>
  <c r="AC48" i="3"/>
  <c r="AD48" i="3" s="1"/>
  <c r="AC58" i="3"/>
  <c r="AD58" i="3" s="1"/>
  <c r="AC70" i="3"/>
  <c r="AD70" i="3" s="1"/>
  <c r="AC105" i="3"/>
  <c r="AD105" i="3" s="1"/>
  <c r="AC73" i="3"/>
  <c r="AD73" i="3" s="1"/>
  <c r="AC90" i="3"/>
  <c r="AD90" i="3" s="1"/>
  <c r="V56" i="3"/>
  <c r="W56" i="3" s="1"/>
  <c r="AC45" i="3"/>
  <c r="AD45" i="3" s="1"/>
  <c r="V54" i="3"/>
  <c r="W54" i="3" s="1"/>
  <c r="V48" i="3"/>
  <c r="W48" i="3" s="1"/>
  <c r="AE20" i="3"/>
  <c r="AG20" i="3" s="1"/>
  <c r="V58" i="3"/>
  <c r="W58" i="3" s="1"/>
  <c r="V111" i="3"/>
  <c r="W111" i="3" s="1"/>
  <c r="V25" i="3"/>
  <c r="W25" i="3" s="1"/>
  <c r="AC115" i="3"/>
  <c r="AD115" i="3" s="1"/>
  <c r="AB112" i="3"/>
  <c r="AC112" i="3" s="1"/>
  <c r="AD112" i="3" s="1"/>
  <c r="V75" i="3"/>
  <c r="W75" i="3" s="1"/>
  <c r="V37" i="3"/>
  <c r="W37" i="3" s="1"/>
  <c r="AC37" i="3"/>
  <c r="AD37" i="3" s="1"/>
  <c r="V85" i="3"/>
  <c r="W85" i="3" s="1"/>
  <c r="V26" i="3"/>
  <c r="W26" i="3" s="1"/>
  <c r="AB27" i="3"/>
  <c r="AC65" i="3"/>
  <c r="AD65" i="3" s="1"/>
  <c r="V46" i="3"/>
  <c r="W46" i="3" s="1"/>
  <c r="AC60" i="3"/>
  <c r="AD60" i="3" s="1"/>
  <c r="V23" i="3"/>
  <c r="W23" i="3" s="1"/>
  <c r="U86" i="3"/>
  <c r="U36" i="3"/>
  <c r="V66" i="3"/>
  <c r="W66" i="3" s="1"/>
  <c r="V19" i="3"/>
  <c r="W19" i="3" s="1"/>
  <c r="AE36" i="3"/>
  <c r="AG36" i="3" s="1"/>
  <c r="AA36" i="3"/>
  <c r="AB17" i="3"/>
  <c r="AC17" i="3" s="1"/>
  <c r="AD17" i="3" s="1"/>
  <c r="AE17" i="3"/>
  <c r="AG17" i="3" s="1"/>
  <c r="AB20" i="3"/>
  <c r="AC20" i="3" s="1"/>
  <c r="AD20" i="3" s="1"/>
  <c r="U43" i="3"/>
  <c r="V43" i="3"/>
  <c r="W43" i="3" s="1"/>
  <c r="U67" i="3"/>
  <c r="V67" i="3"/>
  <c r="W67" i="3" s="1"/>
  <c r="V35" i="3"/>
  <c r="W35" i="3" s="1"/>
  <c r="V71" i="3"/>
  <c r="W71" i="3" s="1"/>
  <c r="V62" i="3"/>
  <c r="W62" i="3" s="1"/>
  <c r="V45" i="3"/>
  <c r="W45" i="3" s="1"/>
  <c r="V20" i="3"/>
  <c r="W20" i="3" s="1"/>
  <c r="V65" i="3"/>
  <c r="W65" i="3" s="1"/>
  <c r="V16" i="3"/>
  <c r="W16" i="3" s="1"/>
  <c r="AC19" i="3"/>
  <c r="AD19" i="3" s="1"/>
  <c r="V40" i="3"/>
  <c r="W40" i="3" s="1"/>
  <c r="AB76" i="3"/>
  <c r="AC76" i="3" s="1"/>
  <c r="AD76" i="3" s="1"/>
  <c r="AE76" i="3"/>
  <c r="AG76" i="3" s="1"/>
  <c r="AB46" i="3"/>
  <c r="AC46" i="3" s="1"/>
  <c r="AD46" i="3" s="1"/>
  <c r="AE46" i="3"/>
  <c r="AG46" i="3" s="1"/>
  <c r="V55" i="3"/>
  <c r="W55" i="3" s="1"/>
  <c r="V79" i="3"/>
  <c r="W79" i="3" s="1"/>
  <c r="V89" i="3"/>
  <c r="W89" i="3" s="1"/>
  <c r="U92" i="3"/>
  <c r="V102" i="3"/>
  <c r="W102" i="3" s="1"/>
  <c r="V109" i="3"/>
  <c r="W109" i="3" s="1"/>
  <c r="AA83" i="3"/>
  <c r="AE83" i="3"/>
  <c r="AG83" i="3" s="1"/>
  <c r="U31" i="3"/>
  <c r="V31" i="3"/>
  <c r="W31" i="3" s="1"/>
  <c r="U91" i="3"/>
  <c r="V91" i="3"/>
  <c r="W91" i="3" s="1"/>
  <c r="U81" i="3"/>
  <c r="V81" i="3"/>
  <c r="W81" i="3" s="1"/>
  <c r="V53" i="3"/>
  <c r="W53" i="3" s="1"/>
  <c r="U53" i="3"/>
  <c r="AB87" i="3"/>
  <c r="AC87" i="3" s="1"/>
  <c r="AD87" i="3" s="1"/>
  <c r="AE87" i="3"/>
  <c r="AG87" i="3" s="1"/>
  <c r="AB92" i="3"/>
  <c r="AC92" i="3" s="1"/>
  <c r="AD92" i="3" s="1"/>
  <c r="AE92" i="3"/>
  <c r="AG92" i="3" s="1"/>
  <c r="AA25" i="3"/>
  <c r="AE25" i="3"/>
  <c r="AG25" i="3" s="1"/>
  <c r="AA100" i="3"/>
  <c r="AE100" i="3"/>
  <c r="AG100" i="3" s="1"/>
  <c r="U80" i="3"/>
  <c r="V80" i="3"/>
  <c r="W80" i="3" s="1"/>
  <c r="U30" i="3"/>
  <c r="V30" i="3"/>
  <c r="W30" i="3" s="1"/>
  <c r="AA103" i="3"/>
  <c r="AE103" i="3"/>
  <c r="AG103" i="3" s="1"/>
  <c r="AA48" i="3"/>
  <c r="AE48" i="3"/>
  <c r="AG48" i="3" s="1"/>
  <c r="AB106" i="3"/>
  <c r="AC106" i="3" s="1"/>
  <c r="AD106" i="3" s="1"/>
  <c r="AE106" i="3"/>
  <c r="AG106" i="3" s="1"/>
  <c r="AB22" i="3"/>
  <c r="AC22" i="3" s="1"/>
  <c r="AD22" i="3" s="1"/>
  <c r="AE22" i="3"/>
  <c r="AG22" i="3" s="1"/>
  <c r="AB107" i="3"/>
  <c r="AC107" i="3" s="1"/>
  <c r="AD107" i="3" s="1"/>
  <c r="AE107" i="3"/>
  <c r="AG107" i="3" s="1"/>
  <c r="AB67" i="3"/>
  <c r="AC67" i="3" s="1"/>
  <c r="AD67" i="3" s="1"/>
  <c r="AE67" i="3"/>
  <c r="AG67" i="3" s="1"/>
  <c r="AB82" i="3"/>
  <c r="AC82" i="3" s="1"/>
  <c r="AD82" i="3" s="1"/>
  <c r="AE82" i="3"/>
  <c r="AG82" i="3" s="1"/>
  <c r="U47" i="3"/>
  <c r="V47" i="3"/>
  <c r="W47" i="3" s="1"/>
  <c r="AA28" i="3"/>
  <c r="AE28" i="3"/>
  <c r="AG28" i="3" s="1"/>
  <c r="AA43" i="3"/>
  <c r="AE43" i="3"/>
  <c r="AG43" i="3" s="1"/>
  <c r="U100" i="3"/>
  <c r="V100" i="3"/>
  <c r="W100" i="3" s="1"/>
  <c r="AA30" i="3"/>
  <c r="AE30" i="3"/>
  <c r="AG30" i="3" s="1"/>
  <c r="G63" i="3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AB81" i="3"/>
  <c r="AC81" i="3" s="1"/>
  <c r="AD81" i="3" s="1"/>
  <c r="AE81" i="3"/>
  <c r="AG81" i="3" s="1"/>
  <c r="AA18" i="3"/>
  <c r="AE18" i="3"/>
  <c r="AG18" i="3" s="1"/>
  <c r="U77" i="3"/>
  <c r="V77" i="3"/>
  <c r="W77" i="3" s="1"/>
  <c r="AA54" i="3"/>
  <c r="AE54" i="3"/>
  <c r="AG54" i="3" s="1"/>
  <c r="AB61" i="3"/>
  <c r="AC61" i="3" s="1"/>
  <c r="AD61" i="3" s="1"/>
  <c r="AE61" i="3"/>
  <c r="AG61" i="3" s="1"/>
  <c r="AA113" i="3"/>
  <c r="AE113" i="3"/>
  <c r="AG113" i="3" s="1"/>
  <c r="AB77" i="3"/>
  <c r="AC77" i="3" s="1"/>
  <c r="AD77" i="3" s="1"/>
  <c r="AE77" i="3"/>
  <c r="AG77" i="3" s="1"/>
  <c r="J48" i="2"/>
  <c r="K48" i="2" s="1"/>
  <c r="D34" i="3"/>
  <c r="E34" i="3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Z34" i="3"/>
  <c r="AA78" i="3"/>
  <c r="AE78" i="3"/>
  <c r="AG78" i="3" s="1"/>
  <c r="AB47" i="3"/>
  <c r="AC47" i="3" s="1"/>
  <c r="AD47" i="3" s="1"/>
  <c r="AE47" i="3"/>
  <c r="AG47" i="3" s="1"/>
  <c r="AB64" i="3"/>
  <c r="AC64" i="3" s="1"/>
  <c r="AD64" i="3" s="1"/>
  <c r="AE64" i="3"/>
  <c r="AG64" i="3" s="1"/>
  <c r="AB52" i="3"/>
  <c r="AC52" i="3" s="1"/>
  <c r="AD52" i="3" s="1"/>
  <c r="AE52" i="3"/>
  <c r="AG52" i="3" s="1"/>
  <c r="U57" i="3"/>
  <c r="V57" i="3"/>
  <c r="W57" i="3" s="1"/>
  <c r="AB71" i="3"/>
  <c r="AC71" i="3" s="1"/>
  <c r="AD71" i="3" s="1"/>
  <c r="AE71" i="3"/>
  <c r="AG71" i="3" s="1"/>
  <c r="AB51" i="3"/>
  <c r="AC51" i="3" s="1"/>
  <c r="AD51" i="3" s="1"/>
  <c r="AE51" i="3"/>
  <c r="AG51" i="3" s="1"/>
  <c r="AB72" i="3"/>
  <c r="AC72" i="3" s="1"/>
  <c r="AD72" i="3" s="1"/>
  <c r="AE72" i="3"/>
  <c r="AG72" i="3" s="1"/>
  <c r="AB99" i="3"/>
  <c r="AC99" i="3" s="1"/>
  <c r="AD99" i="3" s="1"/>
  <c r="AE99" i="3"/>
  <c r="AG99" i="3" s="1"/>
  <c r="AB111" i="3"/>
  <c r="AC111" i="3" s="1"/>
  <c r="AD111" i="3" s="1"/>
  <c r="AE111" i="3"/>
  <c r="AG111" i="3" s="1"/>
  <c r="AB69" i="3"/>
  <c r="AC69" i="3" s="1"/>
  <c r="AD69" i="3" s="1"/>
  <c r="AE69" i="3"/>
  <c r="AG69" i="3" s="1"/>
  <c r="U50" i="3"/>
  <c r="V50" i="3"/>
  <c r="W50" i="3" s="1"/>
  <c r="AB101" i="3"/>
  <c r="AC101" i="3" s="1"/>
  <c r="AD101" i="3" s="1"/>
  <c r="AE101" i="3"/>
  <c r="AG101" i="3" s="1"/>
  <c r="V107" i="3"/>
  <c r="W107" i="3" s="1"/>
  <c r="AA108" i="3"/>
  <c r="AE108" i="3"/>
  <c r="AG108" i="3" s="1"/>
  <c r="AA68" i="3"/>
  <c r="AE68" i="3"/>
  <c r="AG68" i="3" s="1"/>
  <c r="AB29" i="3"/>
  <c r="AC29" i="3" s="1"/>
  <c r="AD29" i="3" s="1"/>
  <c r="AE29" i="3"/>
  <c r="AG29" i="3" s="1"/>
  <c r="AB26" i="3"/>
  <c r="AC26" i="3" s="1"/>
  <c r="AD26" i="3" s="1"/>
  <c r="AE26" i="3"/>
  <c r="AG26" i="3" s="1"/>
  <c r="AB16" i="3"/>
  <c r="AC16" i="3" s="1"/>
  <c r="AD16" i="3" s="1"/>
  <c r="AE16" i="3"/>
  <c r="AG16" i="3" s="1"/>
  <c r="AB86" i="3"/>
  <c r="AC86" i="3" s="1"/>
  <c r="AD86" i="3" s="1"/>
  <c r="AE86" i="3"/>
  <c r="AG86" i="3" s="1"/>
  <c r="J34" i="2"/>
  <c r="K34" i="2" s="1"/>
  <c r="D38" i="3"/>
  <c r="Z38" i="3"/>
  <c r="E38" i="3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AC23" i="3"/>
  <c r="AD23" i="3" s="1"/>
  <c r="AA52" i="3"/>
  <c r="AB25" i="3"/>
  <c r="AC25" i="3" s="1"/>
  <c r="AD25" i="3" s="1"/>
  <c r="AA64" i="3"/>
  <c r="AA71" i="3"/>
  <c r="V33" i="3"/>
  <c r="W33" i="3" s="1"/>
  <c r="V18" i="3"/>
  <c r="W18" i="3" s="1"/>
  <c r="V29" i="3"/>
  <c r="W29" i="3" s="1"/>
  <c r="V42" i="3"/>
  <c r="W42" i="3" s="1"/>
  <c r="V74" i="3"/>
  <c r="W74" i="3" s="1"/>
  <c r="AB54" i="3"/>
  <c r="AC54" i="3" s="1"/>
  <c r="AD54" i="3" s="1"/>
  <c r="AA98" i="3"/>
  <c r="AE98" i="3"/>
  <c r="AG98" i="3" s="1"/>
  <c r="AA58" i="3"/>
  <c r="AE58" i="3"/>
  <c r="AG58" i="3" s="1"/>
  <c r="AB41" i="3"/>
  <c r="AC41" i="3" s="1"/>
  <c r="AD41" i="3" s="1"/>
  <c r="AE41" i="3"/>
  <c r="AG41" i="3" s="1"/>
  <c r="AA63" i="3"/>
  <c r="AE63" i="3"/>
  <c r="AG63" i="3" s="1"/>
  <c r="U90" i="3"/>
  <c r="V90" i="3"/>
  <c r="W90" i="3" s="1"/>
  <c r="AB84" i="3"/>
  <c r="AC84" i="3" s="1"/>
  <c r="AD84" i="3" s="1"/>
  <c r="AE84" i="3"/>
  <c r="AG84" i="3" s="1"/>
  <c r="AB57" i="3"/>
  <c r="AC57" i="3" s="1"/>
  <c r="AD57" i="3" s="1"/>
  <c r="AE57" i="3"/>
  <c r="AG57" i="3" s="1"/>
  <c r="AB74" i="3"/>
  <c r="AC74" i="3" s="1"/>
  <c r="AD74" i="3" s="1"/>
  <c r="AE74" i="3"/>
  <c r="AG74" i="3" s="1"/>
  <c r="AB62" i="3"/>
  <c r="AC62" i="3" s="1"/>
  <c r="AD62" i="3" s="1"/>
  <c r="AE62" i="3"/>
  <c r="AG62" i="3" s="1"/>
  <c r="AB78" i="3"/>
  <c r="AC78" i="3" s="1"/>
  <c r="AD78" i="3" s="1"/>
  <c r="AB42" i="3"/>
  <c r="AC42" i="3" s="1"/>
  <c r="AD42" i="3" s="1"/>
  <c r="AE42" i="3"/>
  <c r="AG42" i="3" s="1"/>
  <c r="AA115" i="3"/>
  <c r="AE115" i="3"/>
  <c r="AG115" i="3" s="1"/>
  <c r="AB21" i="3"/>
  <c r="AC21" i="3" s="1"/>
  <c r="AD21" i="3" s="1"/>
  <c r="AE21" i="3"/>
  <c r="AG21" i="3" s="1"/>
  <c r="AB94" i="3"/>
  <c r="AC94" i="3" s="1"/>
  <c r="AD94" i="3" s="1"/>
  <c r="AE94" i="3"/>
  <c r="AG94" i="3" s="1"/>
  <c r="AA70" i="3"/>
  <c r="AE70" i="3"/>
  <c r="AG70" i="3" s="1"/>
  <c r="AB31" i="3"/>
  <c r="AC31" i="3" s="1"/>
  <c r="AD31" i="3" s="1"/>
  <c r="AE31" i="3"/>
  <c r="AG31" i="3" s="1"/>
  <c r="D32" i="3"/>
  <c r="E32" i="3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Z32" i="3"/>
  <c r="AB68" i="3"/>
  <c r="AC68" i="3" s="1"/>
  <c r="AD68" i="3" s="1"/>
  <c r="AC18" i="3"/>
  <c r="AD18" i="3" s="1"/>
  <c r="AA47" i="3"/>
  <c r="AC35" i="3"/>
  <c r="AD35" i="3" s="1"/>
  <c r="AA61" i="3"/>
  <c r="AA107" i="3"/>
  <c r="V104" i="3"/>
  <c r="W104" i="3" s="1"/>
  <c r="V115" i="3"/>
  <c r="W115" i="3" s="1"/>
  <c r="V51" i="3"/>
  <c r="W51" i="3" s="1"/>
  <c r="AB89" i="3"/>
  <c r="AC89" i="3" s="1"/>
  <c r="AD89" i="3" s="1"/>
  <c r="AE89" i="3"/>
  <c r="AG89" i="3" s="1"/>
  <c r="AA39" i="3"/>
  <c r="AE39" i="3"/>
  <c r="AG39" i="3" s="1"/>
  <c r="U17" i="3"/>
  <c r="V17" i="3"/>
  <c r="W17" i="3" s="1"/>
  <c r="AA23" i="3"/>
  <c r="AE23" i="3"/>
  <c r="AG23" i="3" s="1"/>
  <c r="AB79" i="3"/>
  <c r="AC79" i="3" s="1"/>
  <c r="AE79" i="3"/>
  <c r="AG79" i="3" s="1"/>
  <c r="AB104" i="3"/>
  <c r="AC104" i="3" s="1"/>
  <c r="AD104" i="3" s="1"/>
  <c r="AE104" i="3"/>
  <c r="AG104" i="3" s="1"/>
  <c r="AC109" i="3"/>
  <c r="AD109" i="3" s="1"/>
  <c r="U60" i="3"/>
  <c r="V60" i="3"/>
  <c r="W60" i="3" s="1"/>
  <c r="AC36" i="3"/>
  <c r="AD36" i="3" s="1"/>
  <c r="AA105" i="3"/>
  <c r="AE105" i="3"/>
  <c r="AG105" i="3" s="1"/>
  <c r="AB56" i="3"/>
  <c r="AC56" i="3" s="1"/>
  <c r="AD56" i="3" s="1"/>
  <c r="AE56" i="3"/>
  <c r="AG56" i="3" s="1"/>
  <c r="AC27" i="3"/>
  <c r="AD27" i="3" s="1"/>
  <c r="AB97" i="3"/>
  <c r="AC97" i="3" s="1"/>
  <c r="AD97" i="3" s="1"/>
  <c r="AE97" i="3"/>
  <c r="AG97" i="3" s="1"/>
  <c r="J37" i="2"/>
  <c r="K37" i="2" s="1"/>
  <c r="AA74" i="3"/>
  <c r="AA87" i="3"/>
  <c r="V64" i="3"/>
  <c r="W64" i="3" s="1"/>
  <c r="J47" i="2"/>
  <c r="K47" i="2" s="1"/>
  <c r="AB113" i="3"/>
  <c r="AC113" i="3" s="1"/>
  <c r="AD113" i="3" s="1"/>
  <c r="AA16" i="3"/>
  <c r="AC49" i="3"/>
  <c r="AD49" i="3" s="1"/>
  <c r="V49" i="3"/>
  <c r="W49" i="3" s="1"/>
  <c r="V52" i="3"/>
  <c r="W52" i="3" s="1"/>
  <c r="AC80" i="3"/>
  <c r="AD80" i="3" s="1"/>
  <c r="AB59" i="3"/>
  <c r="AC59" i="3" s="1"/>
  <c r="AD59" i="3" s="1"/>
  <c r="AE59" i="3"/>
  <c r="AG59" i="3" s="1"/>
  <c r="U87" i="3"/>
  <c r="V87" i="3"/>
  <c r="W87" i="3" s="1"/>
  <c r="AA35" i="3"/>
  <c r="AE35" i="3"/>
  <c r="AG35" i="3" s="1"/>
  <c r="AA75" i="3"/>
  <c r="AE75" i="3"/>
  <c r="AG75" i="3" s="1"/>
  <c r="AB102" i="3"/>
  <c r="AC102" i="3" s="1"/>
  <c r="AD102" i="3" s="1"/>
  <c r="AE102" i="3"/>
  <c r="AG102" i="3" s="1"/>
  <c r="AB24" i="3"/>
  <c r="AC24" i="3" s="1"/>
  <c r="AD24" i="3" s="1"/>
  <c r="AE24" i="3"/>
  <c r="AG24" i="3" s="1"/>
  <c r="AA24" i="3"/>
  <c r="U70" i="3"/>
  <c r="V70" i="3"/>
  <c r="W70" i="3" s="1"/>
  <c r="AB108" i="3"/>
  <c r="AC108" i="3" s="1"/>
  <c r="AD108" i="3" s="1"/>
  <c r="AA67" i="3"/>
  <c r="V59" i="3"/>
  <c r="W59" i="3" s="1"/>
  <c r="AA49" i="3"/>
  <c r="AE49" i="3"/>
  <c r="AG49" i="3" s="1"/>
  <c r="AA80" i="3"/>
  <c r="AE80" i="3"/>
  <c r="AG80" i="3" s="1"/>
  <c r="AA73" i="3"/>
  <c r="AE73" i="3"/>
  <c r="AG73" i="3" s="1"/>
  <c r="AA88" i="3"/>
  <c r="AE88" i="3"/>
  <c r="AG88" i="3" s="1"/>
  <c r="AB96" i="3"/>
  <c r="AC96" i="3" s="1"/>
  <c r="AD96" i="3" s="1"/>
  <c r="AA96" i="3"/>
  <c r="AE96" i="3"/>
  <c r="AG96" i="3" s="1"/>
  <c r="D44" i="3"/>
  <c r="E44" i="3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Z44" i="3"/>
  <c r="U27" i="3"/>
  <c r="V27" i="3"/>
  <c r="W27" i="3" s="1"/>
  <c r="AA110" i="3"/>
  <c r="AE110" i="3"/>
  <c r="AG110" i="3" s="1"/>
  <c r="AB110" i="3"/>
  <c r="AC110" i="3" s="1"/>
  <c r="AD110" i="3" s="1"/>
  <c r="AB103" i="3"/>
  <c r="AC103" i="3" s="1"/>
  <c r="AD103" i="3" s="1"/>
  <c r="AA22" i="3"/>
  <c r="AA62" i="3"/>
  <c r="AA89" i="3"/>
  <c r="AC85" i="3"/>
  <c r="AD85" i="3" s="1"/>
  <c r="V22" i="3"/>
  <c r="W22" i="3" s="1"/>
  <c r="V69" i="3"/>
  <c r="W69" i="3" s="1"/>
  <c r="AA101" i="3"/>
  <c r="AA40" i="3"/>
  <c r="AE40" i="3"/>
  <c r="AG40" i="3" s="1"/>
  <c r="AA114" i="3"/>
  <c r="AB114" i="3"/>
  <c r="AC114" i="3" s="1"/>
  <c r="AD114" i="3" s="1"/>
  <c r="AE114" i="3"/>
  <c r="AG114" i="3" s="1"/>
  <c r="AA50" i="3"/>
  <c r="AE50" i="3"/>
  <c r="AG50" i="3" s="1"/>
  <c r="AB66" i="3"/>
  <c r="AC66" i="3" s="1"/>
  <c r="AD66" i="3" s="1"/>
  <c r="AE66" i="3"/>
  <c r="AG66" i="3" s="1"/>
  <c r="U110" i="3"/>
  <c r="V110" i="3"/>
  <c r="W110" i="3" s="1"/>
  <c r="AB91" i="3"/>
  <c r="AC91" i="3" s="1"/>
  <c r="AD91" i="3" s="1"/>
  <c r="AE91" i="3"/>
  <c r="AG91" i="3" s="1"/>
  <c r="J44" i="2"/>
  <c r="K44" i="2" s="1"/>
  <c r="L44" i="2"/>
  <c r="M44" i="2" s="1"/>
  <c r="J43" i="2"/>
  <c r="K43" i="2" s="1"/>
  <c r="L43" i="2"/>
  <c r="M43" i="2" s="1"/>
  <c r="J49" i="2"/>
  <c r="K49" i="2" s="1"/>
  <c r="J39" i="2"/>
  <c r="K39" i="2" s="1"/>
  <c r="AK16" i="14" l="1"/>
  <c r="D11" i="15" s="1"/>
  <c r="I19" i="16"/>
  <c r="H19" i="16"/>
  <c r="F19" i="16"/>
  <c r="J19" i="16"/>
  <c r="K19" i="16" s="1"/>
  <c r="G19" i="16"/>
  <c r="AD19" i="16"/>
  <c r="AE19" i="16" s="1"/>
  <c r="AA19" i="16"/>
  <c r="AC19" i="16"/>
  <c r="AH19" i="16" s="1"/>
  <c r="AB19" i="16"/>
  <c r="Z19" i="16"/>
  <c r="BU22" i="16"/>
  <c r="BX21" i="16"/>
  <c r="AY20" i="16"/>
  <c r="AX20" i="16"/>
  <c r="E20" i="16"/>
  <c r="D20" i="16"/>
  <c r="AJ16" i="16"/>
  <c r="AQ16" i="16"/>
  <c r="AR16" i="16" s="1"/>
  <c r="BB16" i="16"/>
  <c r="AU16" i="16"/>
  <c r="AU17" i="16" s="1"/>
  <c r="T19" i="16"/>
  <c r="U19" i="16" s="1"/>
  <c r="Q19" i="16"/>
  <c r="AM18" i="16"/>
  <c r="AN18" i="16" s="1"/>
  <c r="AZ19" i="16"/>
  <c r="Y20" i="16"/>
  <c r="X20" i="16"/>
  <c r="S19" i="16"/>
  <c r="R19" i="16"/>
  <c r="P19" i="16"/>
  <c r="V21" i="16"/>
  <c r="L21" i="16"/>
  <c r="B21" i="16"/>
  <c r="AW21" i="16"/>
  <c r="A22" i="16"/>
  <c r="O20" i="16"/>
  <c r="N20" i="16"/>
  <c r="AG18" i="16"/>
  <c r="AK17" i="16"/>
  <c r="AI17" i="16"/>
  <c r="AX20" i="14"/>
  <c r="AY20" i="14"/>
  <c r="AN17" i="14"/>
  <c r="G12" i="15" s="1"/>
  <c r="F12" i="15"/>
  <c r="AN15" i="14"/>
  <c r="G10" i="15" s="1"/>
  <c r="F10" i="15"/>
  <c r="AZ19" i="14"/>
  <c r="CG20" i="14"/>
  <c r="CD21" i="14"/>
  <c r="AW21" i="14"/>
  <c r="A16" i="15"/>
  <c r="M15" i="15"/>
  <c r="AN16" i="14"/>
  <c r="G11" i="15" s="1"/>
  <c r="F11" i="15"/>
  <c r="AK15" i="14"/>
  <c r="D10" i="15" s="1"/>
  <c r="AI16" i="14"/>
  <c r="AM18" i="14"/>
  <c r="J19" i="14"/>
  <c r="K19" i="14" s="1"/>
  <c r="AA19" i="14"/>
  <c r="Q19" i="14"/>
  <c r="U19" i="14"/>
  <c r="G19" i="14"/>
  <c r="AI17" i="14"/>
  <c r="AI15" i="14"/>
  <c r="AG18" i="14"/>
  <c r="AK17" i="14"/>
  <c r="D12" i="15" s="1"/>
  <c r="AH18" i="14"/>
  <c r="Z19" i="14"/>
  <c r="AC19" i="14"/>
  <c r="AB19" i="14"/>
  <c r="P19" i="14"/>
  <c r="R19" i="14"/>
  <c r="S19" i="14"/>
  <c r="F19" i="14"/>
  <c r="H19" i="14"/>
  <c r="I19" i="14"/>
  <c r="V21" i="14"/>
  <c r="Y21" i="14" s="1"/>
  <c r="L21" i="14"/>
  <c r="O21" i="14" s="1"/>
  <c r="B21" i="14"/>
  <c r="E21" i="14" s="1"/>
  <c r="N20" i="14"/>
  <c r="T20" i="14" s="1"/>
  <c r="X20" i="14"/>
  <c r="AD20" i="14" s="1"/>
  <c r="AE20" i="14" s="1"/>
  <c r="D20" i="14"/>
  <c r="A22" i="14"/>
  <c r="U38" i="3"/>
  <c r="V38" i="3"/>
  <c r="W38" i="3" s="1"/>
  <c r="AA38" i="3"/>
  <c r="AE38" i="3"/>
  <c r="AG38" i="3" s="1"/>
  <c r="AB38" i="3"/>
  <c r="AC38" i="3" s="1"/>
  <c r="AD38" i="3" s="1"/>
  <c r="AA44" i="3"/>
  <c r="AB44" i="3"/>
  <c r="AC44" i="3" s="1"/>
  <c r="AD44" i="3" s="1"/>
  <c r="AE44" i="3"/>
  <c r="AG44" i="3" s="1"/>
  <c r="AA34" i="3"/>
  <c r="AE34" i="3"/>
  <c r="AG34" i="3" s="1"/>
  <c r="AB34" i="3"/>
  <c r="AC34" i="3" s="1"/>
  <c r="AD34" i="3" s="1"/>
  <c r="U44" i="3"/>
  <c r="V44" i="3"/>
  <c r="W44" i="3" s="1"/>
  <c r="U63" i="3"/>
  <c r="V63" i="3"/>
  <c r="W63" i="3" s="1"/>
  <c r="AB32" i="3"/>
  <c r="AC32" i="3" s="1"/>
  <c r="AD32" i="3" s="1"/>
  <c r="AE32" i="3"/>
  <c r="AG32" i="3" s="1"/>
  <c r="AA32" i="3"/>
  <c r="U34" i="3"/>
  <c r="V34" i="3"/>
  <c r="W34" i="3" s="1"/>
  <c r="U32" i="3"/>
  <c r="V32" i="3"/>
  <c r="W32" i="3" s="1"/>
  <c r="L49" i="2"/>
  <c r="M49" i="2" s="1"/>
  <c r="T20" i="16" l="1"/>
  <c r="U20" i="16" s="1"/>
  <c r="Q20" i="16"/>
  <c r="AA20" i="16"/>
  <c r="AD20" i="16"/>
  <c r="AE20" i="16" s="1"/>
  <c r="AW22" i="16"/>
  <c r="L22" i="16"/>
  <c r="V22" i="16"/>
  <c r="B22" i="16"/>
  <c r="A23" i="16"/>
  <c r="BC16" i="16"/>
  <c r="BF16" i="16"/>
  <c r="AI18" i="16"/>
  <c r="AK18" i="16"/>
  <c r="P20" i="16"/>
  <c r="S20" i="16"/>
  <c r="R20" i="16"/>
  <c r="AG19" i="16"/>
  <c r="Z20" i="16"/>
  <c r="AB20" i="16"/>
  <c r="AC20" i="16"/>
  <c r="J20" i="16"/>
  <c r="K20" i="16" s="1"/>
  <c r="G20" i="16"/>
  <c r="AM20" i="16" s="1"/>
  <c r="AN20" i="16" s="1"/>
  <c r="F20" i="16"/>
  <c r="I20" i="16"/>
  <c r="H20" i="16"/>
  <c r="AM19" i="16"/>
  <c r="AN19" i="16" s="1"/>
  <c r="AY21" i="16"/>
  <c r="AX21" i="16"/>
  <c r="E21" i="16"/>
  <c r="D21" i="16"/>
  <c r="AZ20" i="16"/>
  <c r="O21" i="16"/>
  <c r="N21" i="16"/>
  <c r="AJ17" i="16"/>
  <c r="AQ17" i="16"/>
  <c r="AR17" i="16" s="1"/>
  <c r="BB17" i="16"/>
  <c r="BC17" i="16" s="1"/>
  <c r="X21" i="16"/>
  <c r="Y21" i="16"/>
  <c r="BU23" i="16"/>
  <c r="BX22" i="16"/>
  <c r="B10" i="15"/>
  <c r="BM15" i="14"/>
  <c r="BQ15" i="14" s="1"/>
  <c r="BS15" i="14" s="1"/>
  <c r="BB15" i="14"/>
  <c r="B12" i="15"/>
  <c r="BB17" i="14"/>
  <c r="BC17" i="14" s="1"/>
  <c r="AZ20" i="14"/>
  <c r="AY21" i="14"/>
  <c r="AX21" i="14"/>
  <c r="AN18" i="14"/>
  <c r="G13" i="15" s="1"/>
  <c r="F13" i="15"/>
  <c r="B11" i="15"/>
  <c r="BB16" i="14"/>
  <c r="BC16" i="14" s="1"/>
  <c r="AW22" i="14"/>
  <c r="A17" i="15"/>
  <c r="M16" i="15"/>
  <c r="CG21" i="14"/>
  <c r="CD22" i="14"/>
  <c r="AJ15" i="14"/>
  <c r="C10" i="15" s="1"/>
  <c r="AQ15" i="14"/>
  <c r="AU16" i="14"/>
  <c r="AU17" i="14" s="1"/>
  <c r="AJ17" i="14"/>
  <c r="C12" i="15" s="1"/>
  <c r="AQ17" i="14"/>
  <c r="AM19" i="14"/>
  <c r="AJ16" i="14"/>
  <c r="C11" i="15" s="1"/>
  <c r="AQ16" i="14"/>
  <c r="J20" i="14"/>
  <c r="K20" i="14" s="1"/>
  <c r="AA20" i="14"/>
  <c r="Q20" i="14"/>
  <c r="U20" i="14"/>
  <c r="G20" i="14"/>
  <c r="AI18" i="14"/>
  <c r="AK18" i="14"/>
  <c r="D13" i="15" s="1"/>
  <c r="AG19" i="14"/>
  <c r="AH19" i="14"/>
  <c r="Z20" i="14"/>
  <c r="AC20" i="14"/>
  <c r="AB20" i="14"/>
  <c r="P20" i="14"/>
  <c r="R20" i="14"/>
  <c r="S20" i="14"/>
  <c r="F20" i="14"/>
  <c r="H20" i="14"/>
  <c r="I20" i="14"/>
  <c r="V22" i="14"/>
  <c r="Y22" i="14" s="1"/>
  <c r="L22" i="14"/>
  <c r="O22" i="14" s="1"/>
  <c r="B22" i="14"/>
  <c r="E22" i="14" s="1"/>
  <c r="N21" i="14"/>
  <c r="T21" i="14" s="1"/>
  <c r="X21" i="14"/>
  <c r="AD21" i="14" s="1"/>
  <c r="AE21" i="14" s="1"/>
  <c r="D21" i="14"/>
  <c r="A23" i="14"/>
  <c r="BU15" i="14" l="1"/>
  <c r="BT15" i="14"/>
  <c r="AZ21" i="16"/>
  <c r="AI19" i="16"/>
  <c r="AK19" i="16"/>
  <c r="E22" i="16"/>
  <c r="D22" i="16"/>
  <c r="O22" i="16"/>
  <c r="N22" i="16"/>
  <c r="R21" i="16"/>
  <c r="P21" i="16"/>
  <c r="S21" i="16"/>
  <c r="BH16" i="16"/>
  <c r="BF17" i="16"/>
  <c r="BJ16" i="16"/>
  <c r="AG20" i="16"/>
  <c r="AD21" i="16"/>
  <c r="AE21" i="16" s="1"/>
  <c r="AA21" i="16"/>
  <c r="AW23" i="16"/>
  <c r="V23" i="16"/>
  <c r="B23" i="16"/>
  <c r="L23" i="16"/>
  <c r="A24" i="16"/>
  <c r="Y22" i="16"/>
  <c r="X22" i="16"/>
  <c r="AQ18" i="16"/>
  <c r="AR18" i="16" s="1"/>
  <c r="AJ18" i="16"/>
  <c r="BB18" i="16"/>
  <c r="BC18" i="16" s="1"/>
  <c r="J21" i="16"/>
  <c r="K21" i="16" s="1"/>
  <c r="G21" i="16"/>
  <c r="AM21" i="16" s="1"/>
  <c r="AN21" i="16" s="1"/>
  <c r="AH20" i="16"/>
  <c r="T21" i="16"/>
  <c r="U21" i="16" s="1"/>
  <c r="Q21" i="16"/>
  <c r="AX22" i="16"/>
  <c r="AY22" i="16"/>
  <c r="BU24" i="16"/>
  <c r="BX23" i="16"/>
  <c r="AC21" i="16"/>
  <c r="AB21" i="16"/>
  <c r="Z21" i="16"/>
  <c r="H21" i="16"/>
  <c r="I21" i="16"/>
  <c r="F21" i="16"/>
  <c r="AU18" i="16"/>
  <c r="AU19" i="16" s="1"/>
  <c r="M17" i="15"/>
  <c r="AR16" i="14"/>
  <c r="K11" i="15" s="1"/>
  <c r="J11" i="15"/>
  <c r="AN19" i="14"/>
  <c r="G14" i="15" s="1"/>
  <c r="F14" i="15"/>
  <c r="AR15" i="14"/>
  <c r="K10" i="15" s="1"/>
  <c r="J10" i="15"/>
  <c r="AR17" i="14"/>
  <c r="K12" i="15" s="1"/>
  <c r="J12" i="15"/>
  <c r="O12" i="15" s="1"/>
  <c r="P12" i="15" s="1"/>
  <c r="R12" i="15" s="1"/>
  <c r="S12" i="15" s="1"/>
  <c r="U12" i="15" s="1"/>
  <c r="V12" i="15" s="1"/>
  <c r="W12" i="15" s="1"/>
  <c r="X12" i="15" s="1"/>
  <c r="BF16" i="14"/>
  <c r="BH16" i="14" s="1"/>
  <c r="BC15" i="14"/>
  <c r="CG22" i="14"/>
  <c r="CD23" i="14"/>
  <c r="AZ21" i="14"/>
  <c r="AY22" i="14"/>
  <c r="AX22" i="14"/>
  <c r="AQ18" i="14"/>
  <c r="B13" i="15"/>
  <c r="BB18" i="14"/>
  <c r="BC18" i="14" s="1"/>
  <c r="BN15" i="14"/>
  <c r="A18" i="15"/>
  <c r="M18" i="15" s="1"/>
  <c r="AW23" i="14"/>
  <c r="AJ18" i="14"/>
  <c r="C13" i="15" s="1"/>
  <c r="AU18" i="14"/>
  <c r="AM20" i="14"/>
  <c r="J21" i="14"/>
  <c r="K21" i="14" s="1"/>
  <c r="AA21" i="14"/>
  <c r="Q21" i="14"/>
  <c r="U21" i="14"/>
  <c r="G21" i="14"/>
  <c r="AI19" i="14"/>
  <c r="AH20" i="14"/>
  <c r="AG20" i="14"/>
  <c r="AK19" i="14"/>
  <c r="D14" i="15" s="1"/>
  <c r="Z21" i="14"/>
  <c r="AC21" i="14"/>
  <c r="AB21" i="14"/>
  <c r="P21" i="14"/>
  <c r="S21" i="14"/>
  <c r="R21" i="14"/>
  <c r="F21" i="14"/>
  <c r="H21" i="14"/>
  <c r="I21" i="14"/>
  <c r="B23" i="14"/>
  <c r="E23" i="14" s="1"/>
  <c r="V23" i="14"/>
  <c r="Y23" i="14" s="1"/>
  <c r="L23" i="14"/>
  <c r="O23" i="14" s="1"/>
  <c r="N22" i="14"/>
  <c r="T22" i="14" s="1"/>
  <c r="X22" i="14"/>
  <c r="AD22" i="14" s="1"/>
  <c r="AE22" i="14" s="1"/>
  <c r="D22" i="14"/>
  <c r="A24" i="14"/>
  <c r="BV15" i="14" l="1"/>
  <c r="BX15" i="14"/>
  <c r="AY23" i="16"/>
  <c r="AX23" i="16"/>
  <c r="AH21" i="16"/>
  <c r="AG21" i="16"/>
  <c r="AA22" i="16"/>
  <c r="AD22" i="16"/>
  <c r="AE22" i="16" s="1"/>
  <c r="H22" i="16"/>
  <c r="F22" i="16"/>
  <c r="I22" i="16"/>
  <c r="BF18" i="16"/>
  <c r="BH17" i="16"/>
  <c r="BJ17" i="16"/>
  <c r="AQ19" i="16"/>
  <c r="AR19" i="16" s="1"/>
  <c r="AJ19" i="16"/>
  <c r="BB19" i="16"/>
  <c r="BC19" i="16" s="1"/>
  <c r="Y23" i="16"/>
  <c r="X23" i="16"/>
  <c r="Q22" i="16"/>
  <c r="T22" i="16"/>
  <c r="U22" i="16" s="1"/>
  <c r="AU20" i="16"/>
  <c r="AC22" i="16"/>
  <c r="AB22" i="16"/>
  <c r="Z22" i="16"/>
  <c r="O23" i="16"/>
  <c r="N23" i="16"/>
  <c r="R22" i="16"/>
  <c r="P22" i="16"/>
  <c r="S22" i="16"/>
  <c r="BU25" i="16"/>
  <c r="BX24" i="16"/>
  <c r="G22" i="16"/>
  <c r="J22" i="16"/>
  <c r="K22" i="16" s="1"/>
  <c r="AZ22" i="16"/>
  <c r="AK20" i="16"/>
  <c r="AI20" i="16"/>
  <c r="BL16" i="16"/>
  <c r="BK16" i="16"/>
  <c r="L24" i="16"/>
  <c r="V24" i="16"/>
  <c r="AW24" i="16"/>
  <c r="B24" i="16"/>
  <c r="A25" i="16"/>
  <c r="E23" i="16"/>
  <c r="D23" i="16"/>
  <c r="O10" i="15"/>
  <c r="P10" i="15" s="1"/>
  <c r="R10" i="15" s="1"/>
  <c r="U10" i="15"/>
  <c r="V10" i="15" s="1"/>
  <c r="W10" i="15" s="1"/>
  <c r="X10" i="15" s="1"/>
  <c r="AZ22" i="14"/>
  <c r="AR18" i="14"/>
  <c r="K13" i="15" s="1"/>
  <c r="J13" i="15"/>
  <c r="O13" i="15" s="1"/>
  <c r="P13" i="15" s="1"/>
  <c r="R13" i="15" s="1"/>
  <c r="S13" i="15" s="1"/>
  <c r="U13" i="15" s="1"/>
  <c r="V13" i="15" s="1"/>
  <c r="W13" i="15" s="1"/>
  <c r="X13" i="15" s="1"/>
  <c r="AM21" i="14"/>
  <c r="AN20" i="14"/>
  <c r="G15" i="15" s="1"/>
  <c r="F15" i="15"/>
  <c r="AX23" i="14"/>
  <c r="AY23" i="14"/>
  <c r="U11" i="15"/>
  <c r="V11" i="15" s="1"/>
  <c r="W11" i="15" s="1"/>
  <c r="X11" i="15" s="1"/>
  <c r="O11" i="15"/>
  <c r="P11" i="15" s="1"/>
  <c r="R11" i="15" s="1"/>
  <c r="B14" i="15"/>
  <c r="BB19" i="14"/>
  <c r="BC19" i="14" s="1"/>
  <c r="A19" i="15"/>
  <c r="AW24" i="14"/>
  <c r="BF17" i="14"/>
  <c r="BH17" i="14" s="1"/>
  <c r="CG23" i="14"/>
  <c r="CD24" i="14"/>
  <c r="AJ19" i="14"/>
  <c r="C14" i="15" s="1"/>
  <c r="AQ19" i="14"/>
  <c r="AU19" i="14"/>
  <c r="J22" i="14"/>
  <c r="K22" i="14" s="1"/>
  <c r="AA22" i="14"/>
  <c r="Q22" i="14"/>
  <c r="U22" i="14"/>
  <c r="G22" i="14"/>
  <c r="AI20" i="14"/>
  <c r="AK20" i="14"/>
  <c r="D15" i="15" s="1"/>
  <c r="AG21" i="14"/>
  <c r="AH21" i="14"/>
  <c r="Z22" i="14"/>
  <c r="AB22" i="14"/>
  <c r="AC22" i="14"/>
  <c r="P22" i="14"/>
  <c r="R22" i="14"/>
  <c r="S22" i="14"/>
  <c r="F22" i="14"/>
  <c r="H22" i="14"/>
  <c r="I22" i="14"/>
  <c r="B24" i="14"/>
  <c r="E24" i="14" s="1"/>
  <c r="V24" i="14"/>
  <c r="Y24" i="14" s="1"/>
  <c r="L24" i="14"/>
  <c r="O24" i="14" s="1"/>
  <c r="N23" i="14"/>
  <c r="T23" i="14" s="1"/>
  <c r="X23" i="14"/>
  <c r="AD23" i="14" s="1"/>
  <c r="AE23" i="14" s="1"/>
  <c r="D23" i="14"/>
  <c r="A25" i="14"/>
  <c r="BY15" i="14" l="1"/>
  <c r="CB15" i="14"/>
  <c r="AM22" i="14"/>
  <c r="Y24" i="16"/>
  <c r="X24" i="16"/>
  <c r="O24" i="16"/>
  <c r="N24" i="16"/>
  <c r="G23" i="16"/>
  <c r="J23" i="16"/>
  <c r="K23" i="16" s="1"/>
  <c r="AC23" i="16"/>
  <c r="Z23" i="16"/>
  <c r="AB23" i="16"/>
  <c r="S23" i="16"/>
  <c r="R23" i="16"/>
  <c r="P23" i="16"/>
  <c r="E24" i="16"/>
  <c r="D24" i="16"/>
  <c r="AU21" i="16"/>
  <c r="BO16" i="16"/>
  <c r="BM16" i="16"/>
  <c r="I23" i="16"/>
  <c r="H23" i="16"/>
  <c r="F23" i="16"/>
  <c r="AG22" i="16"/>
  <c r="AI21" i="16"/>
  <c r="AK21" i="16"/>
  <c r="BL17" i="16"/>
  <c r="BK17" i="16"/>
  <c r="BF19" i="16"/>
  <c r="BH18" i="16"/>
  <c r="BJ18" i="16"/>
  <c r="BX25" i="16"/>
  <c r="BU26" i="16"/>
  <c r="AD23" i="16"/>
  <c r="AE23" i="16" s="1"/>
  <c r="AA23" i="16"/>
  <c r="AJ20" i="16"/>
  <c r="AQ20" i="16"/>
  <c r="AR20" i="16" s="1"/>
  <c r="BB20" i="16"/>
  <c r="BC20" i="16" s="1"/>
  <c r="T23" i="16"/>
  <c r="U23" i="16" s="1"/>
  <c r="Q23" i="16"/>
  <c r="B25" i="16"/>
  <c r="L25" i="16"/>
  <c r="AW25" i="16"/>
  <c r="V25" i="16"/>
  <c r="A26" i="16"/>
  <c r="AY24" i="16"/>
  <c r="AX24" i="16"/>
  <c r="AM22" i="16"/>
  <c r="AN22" i="16" s="1"/>
  <c r="AH22" i="16"/>
  <c r="AZ23" i="16"/>
  <c r="BI16" i="14"/>
  <c r="BJ16" i="14"/>
  <c r="BF18" i="14"/>
  <c r="BH18" i="14" s="1"/>
  <c r="A20" i="15"/>
  <c r="AW25" i="14"/>
  <c r="B15" i="15"/>
  <c r="BB20" i="14"/>
  <c r="BC20" i="14" s="1"/>
  <c r="AN22" i="14"/>
  <c r="G17" i="15" s="1"/>
  <c r="F17" i="15"/>
  <c r="AX24" i="14"/>
  <c r="AY24" i="14"/>
  <c r="AN21" i="14"/>
  <c r="G16" i="15" s="1"/>
  <c r="F16" i="15"/>
  <c r="M19" i="15"/>
  <c r="AU20" i="14"/>
  <c r="AR19" i="14"/>
  <c r="K14" i="15" s="1"/>
  <c r="J14" i="15"/>
  <c r="O14" i="15" s="1"/>
  <c r="P14" i="15" s="1"/>
  <c r="R14" i="15" s="1"/>
  <c r="S14" i="15" s="1"/>
  <c r="U14" i="15" s="1"/>
  <c r="V14" i="15" s="1"/>
  <c r="W14" i="15" s="1"/>
  <c r="X14" i="15" s="1"/>
  <c r="CG24" i="14"/>
  <c r="CD25" i="14"/>
  <c r="AZ23" i="14"/>
  <c r="AJ20" i="14"/>
  <c r="C15" i="15" s="1"/>
  <c r="AQ20" i="14"/>
  <c r="J23" i="14"/>
  <c r="K23" i="14" s="1"/>
  <c r="AA23" i="14"/>
  <c r="Q23" i="14"/>
  <c r="U23" i="14"/>
  <c r="G23" i="14"/>
  <c r="AI21" i="14"/>
  <c r="AG22" i="14"/>
  <c r="AK21" i="14"/>
  <c r="D16" i="15" s="1"/>
  <c r="AH22" i="14"/>
  <c r="Z23" i="14"/>
  <c r="AC23" i="14"/>
  <c r="AB23" i="14"/>
  <c r="P23" i="14"/>
  <c r="R23" i="14"/>
  <c r="S23" i="14"/>
  <c r="F23" i="14"/>
  <c r="H23" i="14"/>
  <c r="I23" i="14"/>
  <c r="B25" i="14"/>
  <c r="E25" i="14" s="1"/>
  <c r="V25" i="14"/>
  <c r="Y25" i="14" s="1"/>
  <c r="L25" i="14"/>
  <c r="O25" i="14" s="1"/>
  <c r="N24" i="14"/>
  <c r="T24" i="14" s="1"/>
  <c r="X24" i="14"/>
  <c r="AD24" i="14" s="1"/>
  <c r="AE24" i="14" s="1"/>
  <c r="D24" i="14"/>
  <c r="A26" i="14"/>
  <c r="BK18" i="16" l="1"/>
  <c r="BL18" i="16"/>
  <c r="AH23" i="16"/>
  <c r="BF20" i="16"/>
  <c r="BH19" i="16"/>
  <c r="BJ19" i="16"/>
  <c r="AM23" i="16"/>
  <c r="AN23" i="16" s="1"/>
  <c r="BO17" i="16"/>
  <c r="BP17" i="16" s="1"/>
  <c r="BM17" i="16"/>
  <c r="S24" i="16"/>
  <c r="R24" i="16"/>
  <c r="P24" i="16"/>
  <c r="AY25" i="16"/>
  <c r="AX25" i="16"/>
  <c r="AZ24" i="16"/>
  <c r="J24" i="16"/>
  <c r="K24" i="16" s="1"/>
  <c r="G24" i="16"/>
  <c r="AM24" i="16" s="1"/>
  <c r="AN24" i="16" s="1"/>
  <c r="AW26" i="16"/>
  <c r="V26" i="16"/>
  <c r="L26" i="16"/>
  <c r="A27" i="16"/>
  <c r="B26" i="16"/>
  <c r="Y25" i="16"/>
  <c r="X25" i="16"/>
  <c r="AG23" i="16"/>
  <c r="AQ21" i="16"/>
  <c r="AR21" i="16" s="1"/>
  <c r="AJ21" i="16"/>
  <c r="BB21" i="16"/>
  <c r="BC21" i="16" s="1"/>
  <c r="AD24" i="16"/>
  <c r="AE24" i="16" s="1"/>
  <c r="AA24" i="16"/>
  <c r="BU27" i="16"/>
  <c r="BX26" i="16"/>
  <c r="N25" i="16"/>
  <c r="O25" i="16"/>
  <c r="E25" i="16"/>
  <c r="D25" i="16"/>
  <c r="BP16" i="16"/>
  <c r="BS16" i="16"/>
  <c r="T24" i="16"/>
  <c r="U24" i="16" s="1"/>
  <c r="Q24" i="16"/>
  <c r="I24" i="16"/>
  <c r="H24" i="16"/>
  <c r="F24" i="16"/>
  <c r="AK22" i="16"/>
  <c r="AI22" i="16"/>
  <c r="AU22" i="16" s="1"/>
  <c r="AB24" i="16"/>
  <c r="AC24" i="16"/>
  <c r="AH24" i="16" s="1"/>
  <c r="Z24" i="16"/>
  <c r="A21" i="15"/>
  <c r="AW26" i="14"/>
  <c r="CG25" i="14"/>
  <c r="CD26" i="14"/>
  <c r="BF19" i="14"/>
  <c r="BH19" i="14" s="1"/>
  <c r="AY25" i="14"/>
  <c r="AX25" i="14"/>
  <c r="AR20" i="14"/>
  <c r="K15" i="15" s="1"/>
  <c r="J15" i="15"/>
  <c r="O15" i="15" s="1"/>
  <c r="P15" i="15" s="1"/>
  <c r="R15" i="15" s="1"/>
  <c r="M20" i="15"/>
  <c r="BI17" i="14"/>
  <c r="BJ17" i="14"/>
  <c r="AZ24" i="14"/>
  <c r="BM16" i="14"/>
  <c r="BQ16" i="14" s="1"/>
  <c r="BS16" i="14" s="1"/>
  <c r="BK16" i="14"/>
  <c r="B16" i="15"/>
  <c r="BB21" i="14"/>
  <c r="BC21" i="14" s="1"/>
  <c r="AJ21" i="14"/>
  <c r="C16" i="15" s="1"/>
  <c r="AQ21" i="14"/>
  <c r="AM23" i="14"/>
  <c r="AU21" i="14"/>
  <c r="J24" i="14"/>
  <c r="K24" i="14" s="1"/>
  <c r="AA24" i="14"/>
  <c r="Q24" i="14"/>
  <c r="U24" i="14"/>
  <c r="G24" i="14"/>
  <c r="AI22" i="14"/>
  <c r="AG23" i="14"/>
  <c r="AH23" i="14"/>
  <c r="AK22" i="14"/>
  <c r="D17" i="15" s="1"/>
  <c r="Z24" i="14"/>
  <c r="AC24" i="14"/>
  <c r="AB24" i="14"/>
  <c r="P24" i="14"/>
  <c r="R24" i="14"/>
  <c r="S24" i="14"/>
  <c r="F24" i="14"/>
  <c r="I24" i="14"/>
  <c r="H24" i="14"/>
  <c r="B26" i="14"/>
  <c r="E26" i="14" s="1"/>
  <c r="V26" i="14"/>
  <c r="Y26" i="14" s="1"/>
  <c r="L26" i="14"/>
  <c r="O26" i="14" s="1"/>
  <c r="N25" i="14"/>
  <c r="T25" i="14" s="1"/>
  <c r="X25" i="14"/>
  <c r="AD25" i="14" s="1"/>
  <c r="AE25" i="14" s="1"/>
  <c r="A27" i="14"/>
  <c r="D25" i="14"/>
  <c r="BU16" i="14" l="1"/>
  <c r="BT16" i="14"/>
  <c r="AM24" i="14"/>
  <c r="AN24" i="14" s="1"/>
  <c r="G19" i="15" s="1"/>
  <c r="AK23" i="16"/>
  <c r="AI23" i="16"/>
  <c r="S25" i="16"/>
  <c r="P25" i="16"/>
  <c r="R25" i="16"/>
  <c r="AA25" i="16"/>
  <c r="AD25" i="16"/>
  <c r="AE25" i="16" s="1"/>
  <c r="Q25" i="16"/>
  <c r="T25" i="16"/>
  <c r="U25" i="16" s="1"/>
  <c r="BU28" i="16"/>
  <c r="BX27" i="16"/>
  <c r="AG24" i="16"/>
  <c r="O26" i="16"/>
  <c r="N26" i="16"/>
  <c r="AZ25" i="16"/>
  <c r="AQ22" i="16"/>
  <c r="AR22" i="16" s="1"/>
  <c r="AJ22" i="16"/>
  <c r="BB22" i="16"/>
  <c r="BC22" i="16" s="1"/>
  <c r="BL19" i="16"/>
  <c r="BK19" i="16"/>
  <c r="E26" i="16"/>
  <c r="D26" i="16"/>
  <c r="BF21" i="16"/>
  <c r="BH20" i="16"/>
  <c r="BJ20" i="16"/>
  <c r="Y26" i="16"/>
  <c r="X26" i="16"/>
  <c r="BM18" i="16"/>
  <c r="BO18" i="16"/>
  <c r="BP18" i="16" s="1"/>
  <c r="G25" i="16"/>
  <c r="J25" i="16"/>
  <c r="K25" i="16" s="1"/>
  <c r="F25" i="16"/>
  <c r="H25" i="16"/>
  <c r="I25" i="16"/>
  <c r="AC25" i="16"/>
  <c r="AB25" i="16"/>
  <c r="Z25" i="16"/>
  <c r="AW27" i="16"/>
  <c r="V27" i="16"/>
  <c r="L27" i="16"/>
  <c r="B27" i="16"/>
  <c r="A28" i="16"/>
  <c r="BV16" i="16"/>
  <c r="BY16" i="16" s="1"/>
  <c r="BS17" i="16"/>
  <c r="AY26" i="16"/>
  <c r="AX26" i="16"/>
  <c r="BN16" i="14"/>
  <c r="B17" i="15"/>
  <c r="BB22" i="14"/>
  <c r="BC22" i="14" s="1"/>
  <c r="AW27" i="14"/>
  <c r="A22" i="15"/>
  <c r="BF20" i="14"/>
  <c r="BH20" i="14" s="1"/>
  <c r="AX26" i="14"/>
  <c r="AY26" i="14"/>
  <c r="F19" i="15"/>
  <c r="AZ25" i="14"/>
  <c r="BI18" i="14"/>
  <c r="BJ18" i="14"/>
  <c r="BM17" i="14"/>
  <c r="BN17" i="14" s="1"/>
  <c r="BK17" i="14"/>
  <c r="CG26" i="14"/>
  <c r="CD27" i="14"/>
  <c r="AN23" i="14"/>
  <c r="G18" i="15" s="1"/>
  <c r="F18" i="15"/>
  <c r="AR21" i="14"/>
  <c r="K16" i="15" s="1"/>
  <c r="J16" i="15"/>
  <c r="O16" i="15" s="1"/>
  <c r="P16" i="15" s="1"/>
  <c r="R16" i="15" s="1"/>
  <c r="S15" i="15"/>
  <c r="U15" i="15" s="1"/>
  <c r="V15" i="15" s="1"/>
  <c r="W15" i="15" s="1"/>
  <c r="X15" i="15" s="1"/>
  <c r="Z15" i="15"/>
  <c r="AA15" i="15" s="1"/>
  <c r="M21" i="15"/>
  <c r="AJ22" i="14"/>
  <c r="C17" i="15" s="1"/>
  <c r="AQ22" i="14"/>
  <c r="AU22" i="14"/>
  <c r="J25" i="14"/>
  <c r="K25" i="14" s="1"/>
  <c r="AA25" i="14"/>
  <c r="Q25" i="14"/>
  <c r="U25" i="14"/>
  <c r="AH24" i="14"/>
  <c r="G25" i="14"/>
  <c r="AI23" i="14"/>
  <c r="AG24" i="14"/>
  <c r="AK23" i="14"/>
  <c r="D18" i="15" s="1"/>
  <c r="P25" i="14"/>
  <c r="R25" i="14"/>
  <c r="S25" i="14"/>
  <c r="Z25" i="14"/>
  <c r="AC25" i="14"/>
  <c r="AB25" i="14"/>
  <c r="F25" i="14"/>
  <c r="H25" i="14"/>
  <c r="I25" i="14"/>
  <c r="B27" i="14"/>
  <c r="E27" i="14" s="1"/>
  <c r="V27" i="14"/>
  <c r="Y27" i="14" s="1"/>
  <c r="L27" i="14"/>
  <c r="O27" i="14" s="1"/>
  <c r="N26" i="14"/>
  <c r="T26" i="14" s="1"/>
  <c r="X26" i="14"/>
  <c r="AD26" i="14" s="1"/>
  <c r="AE26" i="14" s="1"/>
  <c r="D26" i="14"/>
  <c r="A28" i="14"/>
  <c r="BV16" i="14" l="1"/>
  <c r="BX16" i="14"/>
  <c r="BQ17" i="14"/>
  <c r="BS17" i="14" s="1"/>
  <c r="Z26" i="16"/>
  <c r="AB26" i="16"/>
  <c r="AC26" i="16"/>
  <c r="BS18" i="16"/>
  <c r="BV17" i="16"/>
  <c r="BY17" i="16" s="1"/>
  <c r="AG25" i="16"/>
  <c r="B28" i="16"/>
  <c r="AW28" i="16"/>
  <c r="V28" i="16"/>
  <c r="L28" i="16"/>
  <c r="A29" i="16"/>
  <c r="T26" i="16"/>
  <c r="U26" i="16" s="1"/>
  <c r="Q26" i="16"/>
  <c r="J26" i="16"/>
  <c r="K26" i="16" s="1"/>
  <c r="G26" i="16"/>
  <c r="AM26" i="16" s="1"/>
  <c r="AN26" i="16" s="1"/>
  <c r="O27" i="16"/>
  <c r="N27" i="16"/>
  <c r="F26" i="16"/>
  <c r="I26" i="16"/>
  <c r="H26" i="16"/>
  <c r="AJ23" i="16"/>
  <c r="AQ23" i="16"/>
  <c r="AR23" i="16" s="1"/>
  <c r="BB23" i="16"/>
  <c r="BC23" i="16" s="1"/>
  <c r="AH25" i="16"/>
  <c r="E27" i="16"/>
  <c r="D27" i="16"/>
  <c r="S26" i="16"/>
  <c r="P26" i="16"/>
  <c r="R26" i="16"/>
  <c r="Y27" i="16"/>
  <c r="X27" i="16"/>
  <c r="AA26" i="16"/>
  <c r="AD26" i="16"/>
  <c r="AE26" i="16" s="1"/>
  <c r="AZ26" i="16"/>
  <c r="BL20" i="16"/>
  <c r="BK20" i="16"/>
  <c r="BH21" i="16"/>
  <c r="BF22" i="16"/>
  <c r="BJ21" i="16"/>
  <c r="AI24" i="16"/>
  <c r="AK24" i="16"/>
  <c r="AM25" i="16"/>
  <c r="AN25" i="16" s="1"/>
  <c r="AX27" i="16"/>
  <c r="AY27" i="16"/>
  <c r="BO19" i="16"/>
  <c r="BP19" i="16" s="1"/>
  <c r="BM19" i="16"/>
  <c r="BU29" i="16"/>
  <c r="BX28" i="16"/>
  <c r="AU23" i="16"/>
  <c r="AZ26" i="14"/>
  <c r="AR22" i="14"/>
  <c r="K17" i="15" s="1"/>
  <c r="J17" i="15"/>
  <c r="O17" i="15" s="1"/>
  <c r="P17" i="15" s="1"/>
  <c r="R17" i="15" s="1"/>
  <c r="BF21" i="14"/>
  <c r="BH21" i="14" s="1"/>
  <c r="BK18" i="14"/>
  <c r="BM18" i="14"/>
  <c r="BN18" i="14" s="1"/>
  <c r="M22" i="15"/>
  <c r="A23" i="15"/>
  <c r="AW28" i="14"/>
  <c r="AX27" i="14"/>
  <c r="AY27" i="14"/>
  <c r="BI19" i="14"/>
  <c r="BJ19" i="14"/>
  <c r="B18" i="15"/>
  <c r="BB23" i="14"/>
  <c r="BC23" i="14" s="1"/>
  <c r="CH16" i="14"/>
  <c r="S16" i="15"/>
  <c r="U16" i="15" s="1"/>
  <c r="V16" i="15" s="1"/>
  <c r="W16" i="15" s="1"/>
  <c r="X16" i="15" s="1"/>
  <c r="Z16" i="15"/>
  <c r="AA16" i="15" s="1"/>
  <c r="CG27" i="14"/>
  <c r="CD28" i="14"/>
  <c r="AU23" i="14"/>
  <c r="AJ23" i="14"/>
  <c r="C18" i="15" s="1"/>
  <c r="AQ23" i="14"/>
  <c r="AM25" i="14"/>
  <c r="J26" i="14"/>
  <c r="K26" i="14" s="1"/>
  <c r="AA26" i="14"/>
  <c r="Q26" i="14"/>
  <c r="U26" i="14"/>
  <c r="G26" i="14"/>
  <c r="AH25" i="14"/>
  <c r="AK24" i="14"/>
  <c r="D19" i="15" s="1"/>
  <c r="AI24" i="14"/>
  <c r="AG25" i="14"/>
  <c r="Z26" i="14"/>
  <c r="AC26" i="14"/>
  <c r="AB26" i="14"/>
  <c r="P26" i="14"/>
  <c r="R26" i="14"/>
  <c r="S26" i="14"/>
  <c r="F26" i="14"/>
  <c r="H26" i="14"/>
  <c r="I26" i="14"/>
  <c r="L28" i="14"/>
  <c r="O28" i="14" s="1"/>
  <c r="B28" i="14"/>
  <c r="E28" i="14" s="1"/>
  <c r="V28" i="14"/>
  <c r="Y28" i="14" s="1"/>
  <c r="N27" i="14"/>
  <c r="T27" i="14" s="1"/>
  <c r="X27" i="14"/>
  <c r="AD27" i="14" s="1"/>
  <c r="AE27" i="14" s="1"/>
  <c r="D27" i="14"/>
  <c r="A29" i="14"/>
  <c r="BY16" i="14" l="1"/>
  <c r="CB16" i="14"/>
  <c r="BU17" i="14"/>
  <c r="BT17" i="14"/>
  <c r="BQ18" i="14"/>
  <c r="BS18" i="14" s="1"/>
  <c r="AY28" i="16"/>
  <c r="AX28" i="16"/>
  <c r="BM20" i="16"/>
  <c r="BO20" i="16"/>
  <c r="BP20" i="16" s="1"/>
  <c r="S27" i="16"/>
  <c r="P27" i="16"/>
  <c r="R27" i="16"/>
  <c r="AK25" i="16"/>
  <c r="AI25" i="16"/>
  <c r="BF23" i="16"/>
  <c r="BH22" i="16"/>
  <c r="BJ22" i="16"/>
  <c r="O28" i="16"/>
  <c r="N28" i="16"/>
  <c r="T27" i="16"/>
  <c r="U27" i="16" s="1"/>
  <c r="Q27" i="16"/>
  <c r="G27" i="16"/>
  <c r="J27" i="16"/>
  <c r="K27" i="16" s="1"/>
  <c r="E28" i="16"/>
  <c r="D28" i="16"/>
  <c r="AZ27" i="16"/>
  <c r="I27" i="16"/>
  <c r="H27" i="16"/>
  <c r="F27" i="16"/>
  <c r="AQ24" i="16"/>
  <c r="AR24" i="16" s="1"/>
  <c r="AJ24" i="16"/>
  <c r="BB24" i="16"/>
  <c r="BC24" i="16" s="1"/>
  <c r="AA27" i="16"/>
  <c r="AD27" i="16"/>
  <c r="AE27" i="16" s="1"/>
  <c r="AW29" i="16"/>
  <c r="V29" i="16"/>
  <c r="L29" i="16"/>
  <c r="B29" i="16"/>
  <c r="A30" i="16"/>
  <c r="BX29" i="16"/>
  <c r="BU30" i="16"/>
  <c r="Y28" i="16"/>
  <c r="X28" i="16"/>
  <c r="BS19" i="16"/>
  <c r="BV18" i="16"/>
  <c r="BY18" i="16" s="1"/>
  <c r="AG26" i="16"/>
  <c r="AH26" i="16"/>
  <c r="AU24" i="16"/>
  <c r="BL21" i="16"/>
  <c r="BK21" i="16"/>
  <c r="AC27" i="16"/>
  <c r="Z27" i="16"/>
  <c r="AB27" i="16"/>
  <c r="AN25" i="14"/>
  <c r="G20" i="15" s="1"/>
  <c r="F20" i="15"/>
  <c r="BM19" i="14"/>
  <c r="BN19" i="14" s="1"/>
  <c r="BK19" i="14"/>
  <c r="AR23" i="14"/>
  <c r="K18" i="15" s="1"/>
  <c r="J18" i="15"/>
  <c r="O18" i="15" s="1"/>
  <c r="P18" i="15" s="1"/>
  <c r="R18" i="15" s="1"/>
  <c r="B19" i="15"/>
  <c r="BB24" i="14"/>
  <c r="BC24" i="14" s="1"/>
  <c r="AZ27" i="14"/>
  <c r="BI20" i="14"/>
  <c r="BJ20" i="14"/>
  <c r="S17" i="15"/>
  <c r="U17" i="15" s="1"/>
  <c r="V17" i="15" s="1"/>
  <c r="W17" i="15" s="1"/>
  <c r="X17" i="15" s="1"/>
  <c r="Z17" i="15"/>
  <c r="AA17" i="15" s="1"/>
  <c r="AY28" i="14"/>
  <c r="AX28" i="14"/>
  <c r="M23" i="15"/>
  <c r="BF22" i="14"/>
  <c r="BH22" i="14" s="1"/>
  <c r="CG28" i="14"/>
  <c r="CD29" i="14"/>
  <c r="A24" i="15"/>
  <c r="AW29" i="14"/>
  <c r="AJ24" i="14"/>
  <c r="C19" i="15" s="1"/>
  <c r="AQ24" i="14"/>
  <c r="AU24" i="14"/>
  <c r="AM26" i="14"/>
  <c r="J27" i="14"/>
  <c r="K27" i="14" s="1"/>
  <c r="AA27" i="14"/>
  <c r="Q27" i="14"/>
  <c r="U27" i="14"/>
  <c r="G27" i="14"/>
  <c r="AK25" i="14"/>
  <c r="D20" i="15" s="1"/>
  <c r="AI25" i="14"/>
  <c r="AG26" i="14"/>
  <c r="AH26" i="14"/>
  <c r="Z27" i="14"/>
  <c r="AC27" i="14"/>
  <c r="AB27" i="14"/>
  <c r="P27" i="14"/>
  <c r="R27" i="14"/>
  <c r="S27" i="14"/>
  <c r="F27" i="14"/>
  <c r="H27" i="14"/>
  <c r="I27" i="14"/>
  <c r="V29" i="14"/>
  <c r="Y29" i="14" s="1"/>
  <c r="L29" i="14"/>
  <c r="O29" i="14" s="1"/>
  <c r="B29" i="14"/>
  <c r="E29" i="14" s="1"/>
  <c r="X28" i="14"/>
  <c r="AD28" i="14" s="1"/>
  <c r="AE28" i="14" s="1"/>
  <c r="N28" i="14"/>
  <c r="T28" i="14" s="1"/>
  <c r="D28" i="14"/>
  <c r="A30" i="14"/>
  <c r="BV17" i="14" l="1"/>
  <c r="BX17" i="14"/>
  <c r="BY17" i="14" s="1"/>
  <c r="BT18" i="14"/>
  <c r="BU18" i="14"/>
  <c r="AU25" i="14"/>
  <c r="BQ19" i="14"/>
  <c r="BS19" i="14" s="1"/>
  <c r="AA28" i="16"/>
  <c r="AD28" i="16"/>
  <c r="AE28" i="16" s="1"/>
  <c r="G28" i="16"/>
  <c r="J28" i="16"/>
  <c r="K28" i="16" s="1"/>
  <c r="Z28" i="16"/>
  <c r="AC28" i="16"/>
  <c r="AB28" i="16"/>
  <c r="F28" i="16"/>
  <c r="I28" i="16"/>
  <c r="H28" i="16"/>
  <c r="BX30" i="16"/>
  <c r="BU31" i="16"/>
  <c r="AU25" i="16"/>
  <c r="AK26" i="16"/>
  <c r="AI26" i="16"/>
  <c r="BH23" i="16"/>
  <c r="BF24" i="16"/>
  <c r="BJ23" i="16"/>
  <c r="AJ25" i="16"/>
  <c r="AQ25" i="16"/>
  <c r="AR25" i="16" s="1"/>
  <c r="BB25" i="16"/>
  <c r="BC25" i="16" s="1"/>
  <c r="BO21" i="16"/>
  <c r="BP21" i="16" s="1"/>
  <c r="BM21" i="16"/>
  <c r="O29" i="16"/>
  <c r="N29" i="16"/>
  <c r="Y29" i="16"/>
  <c r="X29" i="16"/>
  <c r="P28" i="16"/>
  <c r="R28" i="16"/>
  <c r="S28" i="16"/>
  <c r="AY29" i="16"/>
  <c r="AX29" i="16"/>
  <c r="BK22" i="16"/>
  <c r="BL22" i="16"/>
  <c r="AG27" i="16"/>
  <c r="AH27" i="16"/>
  <c r="AM27" i="16"/>
  <c r="AN27" i="16" s="1"/>
  <c r="AW30" i="16"/>
  <c r="L30" i="16"/>
  <c r="B30" i="16"/>
  <c r="V30" i="16"/>
  <c r="A31" i="16"/>
  <c r="D29" i="16"/>
  <c r="E29" i="16"/>
  <c r="Q28" i="16"/>
  <c r="T28" i="16"/>
  <c r="U28" i="16" s="1"/>
  <c r="BV19" i="16"/>
  <c r="BY19" i="16" s="1"/>
  <c r="BS20" i="16"/>
  <c r="AZ28" i="16"/>
  <c r="AR24" i="14"/>
  <c r="K19" i="15" s="1"/>
  <c r="J19" i="15"/>
  <c r="O19" i="15" s="1"/>
  <c r="P19" i="15" s="1"/>
  <c r="R19" i="15" s="1"/>
  <c r="AN26" i="14"/>
  <c r="G21" i="15" s="1"/>
  <c r="F21" i="15"/>
  <c r="AZ28" i="14"/>
  <c r="AY29" i="14"/>
  <c r="AX29" i="14"/>
  <c r="M24" i="15"/>
  <c r="BM20" i="14"/>
  <c r="BN20" i="14" s="1"/>
  <c r="BK20" i="14"/>
  <c r="BF23" i="14"/>
  <c r="BH23" i="14" s="1"/>
  <c r="S18" i="15"/>
  <c r="U18" i="15" s="1"/>
  <c r="V18" i="15" s="1"/>
  <c r="W18" i="15" s="1"/>
  <c r="X18" i="15" s="1"/>
  <c r="Z18" i="15"/>
  <c r="AA18" i="15" s="1"/>
  <c r="B20" i="15"/>
  <c r="BB25" i="14"/>
  <c r="BC25" i="14" s="1"/>
  <c r="A25" i="15"/>
  <c r="AW30" i="14"/>
  <c r="AM27" i="14"/>
  <c r="CG29" i="14"/>
  <c r="CD30" i="14"/>
  <c r="BI21" i="14"/>
  <c r="BJ21" i="14"/>
  <c r="AJ25" i="14"/>
  <c r="C20" i="15" s="1"/>
  <c r="AQ25" i="14"/>
  <c r="J28" i="14"/>
  <c r="K28" i="14" s="1"/>
  <c r="AA28" i="14"/>
  <c r="Q28" i="14"/>
  <c r="U28" i="14"/>
  <c r="G28" i="14"/>
  <c r="AG27" i="14"/>
  <c r="AI26" i="14"/>
  <c r="AK26" i="14"/>
  <c r="D21" i="15" s="1"/>
  <c r="AH27" i="14"/>
  <c r="P28" i="14"/>
  <c r="R28" i="14"/>
  <c r="S28" i="14"/>
  <c r="Z28" i="14"/>
  <c r="AC28" i="14"/>
  <c r="AB28" i="14"/>
  <c r="F28" i="14"/>
  <c r="H28" i="14"/>
  <c r="I28" i="14"/>
  <c r="V30" i="14"/>
  <c r="Y30" i="14" s="1"/>
  <c r="L30" i="14"/>
  <c r="O30" i="14" s="1"/>
  <c r="B30" i="14"/>
  <c r="E30" i="14" s="1"/>
  <c r="N29" i="14"/>
  <c r="T29" i="14" s="1"/>
  <c r="X29" i="14"/>
  <c r="AD29" i="14" s="1"/>
  <c r="AE29" i="14" s="1"/>
  <c r="D29" i="14"/>
  <c r="A31" i="14"/>
  <c r="CB17" i="14" l="1"/>
  <c r="BV18" i="14"/>
  <c r="BX18" i="14"/>
  <c r="BY18" i="14" s="1"/>
  <c r="BU19" i="14"/>
  <c r="BT19" i="14"/>
  <c r="BQ20" i="14"/>
  <c r="BS20" i="14" s="1"/>
  <c r="AB29" i="16"/>
  <c r="AC29" i="16"/>
  <c r="Z29" i="16"/>
  <c r="AK27" i="16"/>
  <c r="AI27" i="16"/>
  <c r="G29" i="16"/>
  <c r="J29" i="16"/>
  <c r="K29" i="16" s="1"/>
  <c r="AU26" i="16"/>
  <c r="AU27" i="16" s="1"/>
  <c r="AM28" i="16"/>
  <c r="AN28" i="16" s="1"/>
  <c r="N30" i="16"/>
  <c r="O30" i="16"/>
  <c r="BL23" i="16"/>
  <c r="BK23" i="16"/>
  <c r="AD29" i="16"/>
  <c r="AE29" i="16" s="1"/>
  <c r="AA29" i="16"/>
  <c r="H29" i="16"/>
  <c r="F29" i="16"/>
  <c r="I29" i="16"/>
  <c r="AJ26" i="16"/>
  <c r="AQ26" i="16"/>
  <c r="AR26" i="16" s="1"/>
  <c r="BB26" i="16"/>
  <c r="BC26" i="16" s="1"/>
  <c r="S29" i="16"/>
  <c r="R29" i="16"/>
  <c r="P29" i="16"/>
  <c r="BU32" i="16"/>
  <c r="BX31" i="16"/>
  <c r="BS21" i="16"/>
  <c r="BV20" i="16"/>
  <c r="BY20" i="16" s="1"/>
  <c r="AY30" i="16"/>
  <c r="AX30" i="16"/>
  <c r="BF25" i="16"/>
  <c r="BH24" i="16"/>
  <c r="BJ24" i="16"/>
  <c r="AH28" i="16"/>
  <c r="T29" i="16"/>
  <c r="U29" i="16" s="1"/>
  <c r="Q29" i="16"/>
  <c r="BO22" i="16"/>
  <c r="BP22" i="16" s="1"/>
  <c r="BM22" i="16"/>
  <c r="L31" i="16"/>
  <c r="V31" i="16"/>
  <c r="AW31" i="16"/>
  <c r="B31" i="16"/>
  <c r="A32" i="16"/>
  <c r="Y30" i="16"/>
  <c r="X30" i="16"/>
  <c r="E30" i="16"/>
  <c r="D30" i="16"/>
  <c r="AZ29" i="16"/>
  <c r="AG28" i="16"/>
  <c r="BK21" i="14"/>
  <c r="BM21" i="14"/>
  <c r="BN21" i="14" s="1"/>
  <c r="AZ29" i="14"/>
  <c r="A26" i="15"/>
  <c r="AW31" i="14"/>
  <c r="B21" i="15"/>
  <c r="BB26" i="14"/>
  <c r="BC26" i="14" s="1"/>
  <c r="CG30" i="14"/>
  <c r="CD31" i="14"/>
  <c r="AN27" i="14"/>
  <c r="G22" i="15" s="1"/>
  <c r="F22" i="15"/>
  <c r="BF24" i="14"/>
  <c r="BH24" i="14" s="1"/>
  <c r="S19" i="15"/>
  <c r="U19" i="15" s="1"/>
  <c r="V19" i="15" s="1"/>
  <c r="W19" i="15" s="1"/>
  <c r="X19" i="15" s="1"/>
  <c r="Z19" i="15"/>
  <c r="AA19" i="15" s="1"/>
  <c r="M25" i="15"/>
  <c r="AR25" i="14"/>
  <c r="K20" i="15" s="1"/>
  <c r="J20" i="15"/>
  <c r="O20" i="15" s="1"/>
  <c r="P20" i="15" s="1"/>
  <c r="R20" i="15" s="1"/>
  <c r="BJ22" i="14"/>
  <c r="BI22" i="14"/>
  <c r="AM28" i="14"/>
  <c r="AY30" i="14"/>
  <c r="AX30" i="14"/>
  <c r="AJ26" i="14"/>
  <c r="C21" i="15" s="1"/>
  <c r="AQ26" i="14"/>
  <c r="AU26" i="14"/>
  <c r="J29" i="14"/>
  <c r="K29" i="14" s="1"/>
  <c r="AA29" i="14"/>
  <c r="Q29" i="14"/>
  <c r="U29" i="14"/>
  <c r="G29" i="14"/>
  <c r="AK27" i="14"/>
  <c r="D22" i="15" s="1"/>
  <c r="AI27" i="14"/>
  <c r="AH28" i="14"/>
  <c r="AG28" i="14"/>
  <c r="Z29" i="14"/>
  <c r="AC29" i="14"/>
  <c r="AB29" i="14"/>
  <c r="P29" i="14"/>
  <c r="R29" i="14"/>
  <c r="S29" i="14"/>
  <c r="F29" i="14"/>
  <c r="I29" i="14"/>
  <c r="H29" i="14"/>
  <c r="V31" i="14"/>
  <c r="Y31" i="14" s="1"/>
  <c r="L31" i="14"/>
  <c r="O31" i="14" s="1"/>
  <c r="B31" i="14"/>
  <c r="E31" i="14" s="1"/>
  <c r="N30" i="14"/>
  <c r="T30" i="14" s="1"/>
  <c r="X30" i="14"/>
  <c r="AD30" i="14" s="1"/>
  <c r="AE30" i="14" s="1"/>
  <c r="A32" i="14"/>
  <c r="D30" i="14"/>
  <c r="CB18" i="14" l="1"/>
  <c r="BV19" i="14"/>
  <c r="BX19" i="14"/>
  <c r="BY19" i="14" s="1"/>
  <c r="BU20" i="14"/>
  <c r="BT20" i="14"/>
  <c r="BQ21" i="14"/>
  <c r="BS21" i="14" s="1"/>
  <c r="Y31" i="16"/>
  <c r="X31" i="16"/>
  <c r="T30" i="16"/>
  <c r="U30" i="16" s="1"/>
  <c r="Q30" i="16"/>
  <c r="AZ30" i="16"/>
  <c r="J30" i="16"/>
  <c r="K30" i="16" s="1"/>
  <c r="G30" i="16"/>
  <c r="AM30" i="16" s="1"/>
  <c r="AN30" i="16" s="1"/>
  <c r="BV21" i="16"/>
  <c r="BY21" i="16" s="1"/>
  <c r="BS22" i="16"/>
  <c r="AD30" i="16"/>
  <c r="AE30" i="16" s="1"/>
  <c r="AA30" i="16"/>
  <c r="AM29" i="16"/>
  <c r="AN29" i="16" s="1"/>
  <c r="AG29" i="16"/>
  <c r="V32" i="16"/>
  <c r="L32" i="16"/>
  <c r="B32" i="16"/>
  <c r="AW32" i="16"/>
  <c r="A33" i="16"/>
  <c r="I30" i="16"/>
  <c r="H30" i="16"/>
  <c r="F30" i="16"/>
  <c r="AC30" i="16"/>
  <c r="AB30" i="16"/>
  <c r="Z30" i="16"/>
  <c r="AQ27" i="16"/>
  <c r="AR27" i="16" s="1"/>
  <c r="AJ27" i="16"/>
  <c r="BB27" i="16"/>
  <c r="BC27" i="16" s="1"/>
  <c r="BL24" i="16"/>
  <c r="BK24" i="16"/>
  <c r="BO23" i="16"/>
  <c r="BP23" i="16" s="1"/>
  <c r="BM23" i="16"/>
  <c r="AH29" i="16"/>
  <c r="N31" i="16"/>
  <c r="O31" i="16"/>
  <c r="AU28" i="16"/>
  <c r="BU33" i="16"/>
  <c r="BX32" i="16"/>
  <c r="E31" i="16"/>
  <c r="D31" i="16"/>
  <c r="AK28" i="16"/>
  <c r="AI28" i="16"/>
  <c r="AY31" i="16"/>
  <c r="AX31" i="16"/>
  <c r="BF26" i="16"/>
  <c r="BH25" i="16"/>
  <c r="BJ25" i="16"/>
  <c r="S30" i="16"/>
  <c r="R30" i="16"/>
  <c r="P30" i="16"/>
  <c r="AX31" i="14"/>
  <c r="AY31" i="14"/>
  <c r="M26" i="15"/>
  <c r="B22" i="15"/>
  <c r="BB27" i="14"/>
  <c r="BC27" i="14" s="1"/>
  <c r="AN28" i="14"/>
  <c r="G23" i="15" s="1"/>
  <c r="F23" i="15"/>
  <c r="AR26" i="14"/>
  <c r="K21" i="15" s="1"/>
  <c r="J21" i="15"/>
  <c r="O21" i="15" s="1"/>
  <c r="P21" i="15" s="1"/>
  <c r="R21" i="15" s="1"/>
  <c r="AZ30" i="14"/>
  <c r="BF25" i="14"/>
  <c r="BH25" i="14" s="1"/>
  <c r="S20" i="15"/>
  <c r="U20" i="15" s="1"/>
  <c r="V20" i="15" s="1"/>
  <c r="W20" i="15" s="1"/>
  <c r="X20" i="15" s="1"/>
  <c r="Z20" i="15"/>
  <c r="AA20" i="15" s="1"/>
  <c r="CG31" i="14"/>
  <c r="CD32" i="14"/>
  <c r="BJ23" i="14"/>
  <c r="BI23" i="14"/>
  <c r="AW32" i="14"/>
  <c r="A27" i="15"/>
  <c r="BK22" i="14"/>
  <c r="BM22" i="14"/>
  <c r="BN22" i="14" s="1"/>
  <c r="AU27" i="14"/>
  <c r="AJ27" i="14"/>
  <c r="C22" i="15" s="1"/>
  <c r="AQ27" i="14"/>
  <c r="AM29" i="14"/>
  <c r="J30" i="14"/>
  <c r="K30" i="14" s="1"/>
  <c r="AA30" i="14"/>
  <c r="Q30" i="14"/>
  <c r="U30" i="14"/>
  <c r="G30" i="14"/>
  <c r="AI28" i="14"/>
  <c r="AK28" i="14"/>
  <c r="D23" i="15" s="1"/>
  <c r="AG29" i="14"/>
  <c r="AH29" i="14"/>
  <c r="Z30" i="14"/>
  <c r="AC30" i="14"/>
  <c r="AB30" i="14"/>
  <c r="P30" i="14"/>
  <c r="R30" i="14"/>
  <c r="S30" i="14"/>
  <c r="F30" i="14"/>
  <c r="H30" i="14"/>
  <c r="I30" i="14"/>
  <c r="V32" i="14"/>
  <c r="Y32" i="14" s="1"/>
  <c r="L32" i="14"/>
  <c r="O32" i="14" s="1"/>
  <c r="B32" i="14"/>
  <c r="E32" i="14" s="1"/>
  <c r="N31" i="14"/>
  <c r="T31" i="14" s="1"/>
  <c r="X31" i="14"/>
  <c r="AD31" i="14" s="1"/>
  <c r="AE31" i="14" s="1"/>
  <c r="D31" i="14"/>
  <c r="A33" i="14"/>
  <c r="CB19" i="14" l="1"/>
  <c r="BV20" i="14"/>
  <c r="BX20" i="14"/>
  <c r="BY20" i="14" s="1"/>
  <c r="BU21" i="14"/>
  <c r="BT21" i="14"/>
  <c r="BQ22" i="14"/>
  <c r="BS22" i="14" s="1"/>
  <c r="V33" i="16"/>
  <c r="AW33" i="16"/>
  <c r="L33" i="16"/>
  <c r="B33" i="16"/>
  <c r="A34" i="16"/>
  <c r="BK25" i="16"/>
  <c r="BL25" i="16"/>
  <c r="AU29" i="16"/>
  <c r="D32" i="16"/>
  <c r="E32" i="16"/>
  <c r="P31" i="16"/>
  <c r="R31" i="16"/>
  <c r="S31" i="16"/>
  <c r="AZ31" i="16"/>
  <c r="AH30" i="16"/>
  <c r="AI29" i="16"/>
  <c r="AK29" i="16"/>
  <c r="BV22" i="16"/>
  <c r="BY22" i="16" s="1"/>
  <c r="BS23" i="16"/>
  <c r="BX33" i="16"/>
  <c r="BU34" i="16"/>
  <c r="Y32" i="16"/>
  <c r="X32" i="16"/>
  <c r="AJ28" i="16"/>
  <c r="AQ28" i="16"/>
  <c r="AR28" i="16" s="1"/>
  <c r="BB28" i="16"/>
  <c r="BC28" i="16" s="1"/>
  <c r="F31" i="16"/>
  <c r="I31" i="16"/>
  <c r="H31" i="16"/>
  <c r="O32" i="16"/>
  <c r="N32" i="16"/>
  <c r="AG30" i="16"/>
  <c r="AA31" i="16"/>
  <c r="AD31" i="16"/>
  <c r="AE31" i="16" s="1"/>
  <c r="BM24" i="16"/>
  <c r="BO24" i="16"/>
  <c r="BP24" i="16" s="1"/>
  <c r="AY32" i="16"/>
  <c r="AX32" i="16"/>
  <c r="BF27" i="16"/>
  <c r="BH26" i="16"/>
  <c r="BJ26" i="16"/>
  <c r="Q31" i="16"/>
  <c r="T31" i="16"/>
  <c r="U31" i="16" s="1"/>
  <c r="J31" i="16"/>
  <c r="K31" i="16" s="1"/>
  <c r="G31" i="16"/>
  <c r="AM31" i="16" s="1"/>
  <c r="AN31" i="16" s="1"/>
  <c r="Z31" i="16"/>
  <c r="AB31" i="16"/>
  <c r="AC31" i="16"/>
  <c r="AH31" i="16" s="1"/>
  <c r="AM30" i="14"/>
  <c r="AN30" i="14" s="1"/>
  <c r="G25" i="15" s="1"/>
  <c r="AR27" i="14"/>
  <c r="K22" i="15" s="1"/>
  <c r="J22" i="15"/>
  <c r="O22" i="15" s="1"/>
  <c r="P22" i="15" s="1"/>
  <c r="R22" i="15" s="1"/>
  <c r="AN29" i="14"/>
  <c r="G24" i="15" s="1"/>
  <c r="F24" i="15"/>
  <c r="BF26" i="14"/>
  <c r="BH26" i="14" s="1"/>
  <c r="BM23" i="14"/>
  <c r="BN23" i="14" s="1"/>
  <c r="BK23" i="14"/>
  <c r="AZ31" i="14"/>
  <c r="CG32" i="14"/>
  <c r="CD33" i="14"/>
  <c r="BJ24" i="14"/>
  <c r="BI24" i="14"/>
  <c r="A28" i="15"/>
  <c r="M28" i="15" s="1"/>
  <c r="AW33" i="14"/>
  <c r="S21" i="15"/>
  <c r="U21" i="15" s="1"/>
  <c r="V21" i="15" s="1"/>
  <c r="W21" i="15" s="1"/>
  <c r="X21" i="15" s="1"/>
  <c r="Z21" i="15"/>
  <c r="AA21" i="15" s="1"/>
  <c r="B23" i="15"/>
  <c r="BB28" i="14"/>
  <c r="BC28" i="14" s="1"/>
  <c r="M27" i="15"/>
  <c r="AY32" i="14"/>
  <c r="AX32" i="14"/>
  <c r="AJ28" i="14"/>
  <c r="C23" i="15" s="1"/>
  <c r="AQ28" i="14"/>
  <c r="AU28" i="14"/>
  <c r="J31" i="14"/>
  <c r="K31" i="14" s="1"/>
  <c r="AA31" i="14"/>
  <c r="Q31" i="14"/>
  <c r="U31" i="14"/>
  <c r="G31" i="14"/>
  <c r="AI29" i="14"/>
  <c r="AG30" i="14"/>
  <c r="AK29" i="14"/>
  <c r="D24" i="15" s="1"/>
  <c r="AH30" i="14"/>
  <c r="Z31" i="14"/>
  <c r="AC31" i="14"/>
  <c r="AB31" i="14"/>
  <c r="P31" i="14"/>
  <c r="S31" i="14"/>
  <c r="R31" i="14"/>
  <c r="F31" i="14"/>
  <c r="H31" i="14"/>
  <c r="I31" i="14"/>
  <c r="B33" i="14"/>
  <c r="E33" i="14" s="1"/>
  <c r="V33" i="14"/>
  <c r="Y33" i="14" s="1"/>
  <c r="L33" i="14"/>
  <c r="O33" i="14" s="1"/>
  <c r="N32" i="14"/>
  <c r="T32" i="14" s="1"/>
  <c r="X32" i="14"/>
  <c r="AD32" i="14" s="1"/>
  <c r="AE32" i="14" s="1"/>
  <c r="D32" i="14"/>
  <c r="A34" i="14"/>
  <c r="CB20" i="14" l="1"/>
  <c r="BV21" i="14"/>
  <c r="BX21" i="14"/>
  <c r="BY21" i="14" s="1"/>
  <c r="BT22" i="14"/>
  <c r="BU22" i="14"/>
  <c r="F25" i="15"/>
  <c r="BQ23" i="14"/>
  <c r="BS23" i="14" s="1"/>
  <c r="G32" i="16"/>
  <c r="J32" i="16"/>
  <c r="K32" i="16" s="1"/>
  <c r="AZ32" i="16"/>
  <c r="AJ29" i="16"/>
  <c r="AQ29" i="16"/>
  <c r="AR29" i="16" s="1"/>
  <c r="BB29" i="16"/>
  <c r="BC29" i="16" s="1"/>
  <c r="AA32" i="16"/>
  <c r="AG32" i="16" s="1"/>
  <c r="AD32" i="16"/>
  <c r="AE32" i="16" s="1"/>
  <c r="Z32" i="16"/>
  <c r="AB32" i="16"/>
  <c r="AC32" i="16"/>
  <c r="T32" i="16"/>
  <c r="U32" i="16" s="1"/>
  <c r="Q32" i="16"/>
  <c r="BX34" i="16"/>
  <c r="BU35" i="16"/>
  <c r="N33" i="16"/>
  <c r="O33" i="16"/>
  <c r="AW34" i="16"/>
  <c r="L34" i="16"/>
  <c r="B34" i="16"/>
  <c r="V34" i="16"/>
  <c r="A35" i="16"/>
  <c r="E33" i="16"/>
  <c r="D33" i="16"/>
  <c r="R32" i="16"/>
  <c r="S32" i="16"/>
  <c r="P32" i="16"/>
  <c r="AY33" i="16"/>
  <c r="AX33" i="16"/>
  <c r="BO25" i="16"/>
  <c r="BP25" i="16" s="1"/>
  <c r="BM25" i="16"/>
  <c r="AG31" i="16"/>
  <c r="AI30" i="16"/>
  <c r="AK30" i="16"/>
  <c r="BL26" i="16"/>
  <c r="BK26" i="16"/>
  <c r="BH27" i="16"/>
  <c r="BF28" i="16"/>
  <c r="BJ27" i="16"/>
  <c r="BV23" i="16"/>
  <c r="BY23" i="16" s="1"/>
  <c r="BS24" i="16"/>
  <c r="I32" i="16"/>
  <c r="H32" i="16"/>
  <c r="F32" i="16"/>
  <c r="Y33" i="16"/>
  <c r="X33" i="16"/>
  <c r="AM31" i="14"/>
  <c r="AN31" i="14" s="1"/>
  <c r="G26" i="15" s="1"/>
  <c r="AY33" i="14"/>
  <c r="AX33" i="14"/>
  <c r="A29" i="15"/>
  <c r="AW34" i="14"/>
  <c r="CG33" i="14"/>
  <c r="CD34" i="14"/>
  <c r="B24" i="15"/>
  <c r="BB29" i="14"/>
  <c r="BC29" i="14" s="1"/>
  <c r="AZ32" i="14"/>
  <c r="BK24" i="14"/>
  <c r="BM24" i="14"/>
  <c r="BN24" i="14" s="1"/>
  <c r="S22" i="15"/>
  <c r="U22" i="15" s="1"/>
  <c r="V22" i="15" s="1"/>
  <c r="W22" i="15" s="1"/>
  <c r="X22" i="15" s="1"/>
  <c r="Z22" i="15"/>
  <c r="AA22" i="15" s="1"/>
  <c r="AR28" i="14"/>
  <c r="K23" i="15" s="1"/>
  <c r="J23" i="15"/>
  <c r="O23" i="15" s="1"/>
  <c r="P23" i="15" s="1"/>
  <c r="R23" i="15" s="1"/>
  <c r="BI25" i="14"/>
  <c r="BJ25" i="14"/>
  <c r="BF27" i="14"/>
  <c r="BH27" i="14" s="1"/>
  <c r="AJ29" i="14"/>
  <c r="C24" i="15" s="1"/>
  <c r="AQ29" i="14"/>
  <c r="AU29" i="14"/>
  <c r="J32" i="14"/>
  <c r="K32" i="14" s="1"/>
  <c r="AA32" i="14"/>
  <c r="Q32" i="14"/>
  <c r="U32" i="14"/>
  <c r="G32" i="14"/>
  <c r="AI30" i="14"/>
  <c r="AK30" i="14"/>
  <c r="D25" i="15" s="1"/>
  <c r="AG31" i="14"/>
  <c r="AH31" i="14"/>
  <c r="Z32" i="14"/>
  <c r="AB32" i="14"/>
  <c r="AC32" i="14"/>
  <c r="P32" i="14"/>
  <c r="R32" i="14"/>
  <c r="S32" i="14"/>
  <c r="F32" i="14"/>
  <c r="H32" i="14"/>
  <c r="I32" i="14"/>
  <c r="X33" i="14"/>
  <c r="AD33" i="14" s="1"/>
  <c r="AE33" i="14" s="1"/>
  <c r="B34" i="14"/>
  <c r="E34" i="14" s="1"/>
  <c r="V34" i="14"/>
  <c r="Y34" i="14" s="1"/>
  <c r="L34" i="14"/>
  <c r="O34" i="14" s="1"/>
  <c r="N33" i="14"/>
  <c r="T33" i="14" s="1"/>
  <c r="A35" i="14"/>
  <c r="D33" i="14"/>
  <c r="CB21" i="14" l="1"/>
  <c r="BV22" i="14"/>
  <c r="BX22" i="14"/>
  <c r="BY22" i="14" s="1"/>
  <c r="BT23" i="14"/>
  <c r="BU23" i="14"/>
  <c r="F26" i="15"/>
  <c r="BQ24" i="14"/>
  <c r="BS24" i="14" s="1"/>
  <c r="AZ33" i="16"/>
  <c r="BO26" i="16"/>
  <c r="BP26" i="16" s="1"/>
  <c r="BM26" i="16"/>
  <c r="AQ30" i="16"/>
  <c r="AR30" i="16" s="1"/>
  <c r="AJ30" i="16"/>
  <c r="BB30" i="16"/>
  <c r="BC30" i="16" s="1"/>
  <c r="G33" i="16"/>
  <c r="J33" i="16"/>
  <c r="K33" i="16" s="1"/>
  <c r="AK31" i="16"/>
  <c r="AI31" i="16"/>
  <c r="B35" i="16"/>
  <c r="V35" i="16"/>
  <c r="L35" i="16"/>
  <c r="AW35" i="16"/>
  <c r="A36" i="16"/>
  <c r="X34" i="16"/>
  <c r="Y34" i="16"/>
  <c r="AX34" i="16"/>
  <c r="AY34" i="16"/>
  <c r="AA33" i="16"/>
  <c r="AD33" i="16"/>
  <c r="AE33" i="16" s="1"/>
  <c r="Q33" i="16"/>
  <c r="T33" i="16"/>
  <c r="U33" i="16" s="1"/>
  <c r="H33" i="16"/>
  <c r="I33" i="16"/>
  <c r="F33" i="16"/>
  <c r="BS25" i="16"/>
  <c r="BV24" i="16"/>
  <c r="BY24" i="16" s="1"/>
  <c r="BK27" i="16"/>
  <c r="BL27" i="16"/>
  <c r="AH32" i="16"/>
  <c r="AK32" i="16" s="1"/>
  <c r="AB33" i="16"/>
  <c r="AC33" i="16"/>
  <c r="Z33" i="16"/>
  <c r="R33" i="16"/>
  <c r="P33" i="16"/>
  <c r="S33" i="16"/>
  <c r="BU36" i="16"/>
  <c r="BX35" i="16"/>
  <c r="AU30" i="16"/>
  <c r="AU31" i="16" s="1"/>
  <c r="D34" i="16"/>
  <c r="E34" i="16"/>
  <c r="BH28" i="16"/>
  <c r="BF29" i="16"/>
  <c r="BJ28" i="16"/>
  <c r="N34" i="16"/>
  <c r="O34" i="16"/>
  <c r="AM32" i="16"/>
  <c r="AN32" i="16" s="1"/>
  <c r="BF28" i="14"/>
  <c r="BH28" i="14" s="1"/>
  <c r="BK25" i="14"/>
  <c r="BM25" i="14"/>
  <c r="BN25" i="14" s="1"/>
  <c r="M29" i="15"/>
  <c r="AR29" i="14"/>
  <c r="K24" i="15" s="1"/>
  <c r="J24" i="15"/>
  <c r="O24" i="15" s="1"/>
  <c r="P24" i="15" s="1"/>
  <c r="R24" i="15" s="1"/>
  <c r="B25" i="15"/>
  <c r="BB30" i="14"/>
  <c r="BC30" i="14" s="1"/>
  <c r="A30" i="15"/>
  <c r="AW35" i="14"/>
  <c r="CG34" i="14"/>
  <c r="CD35" i="14"/>
  <c r="BI26" i="14"/>
  <c r="BJ26" i="14"/>
  <c r="AX34" i="14"/>
  <c r="AY34" i="14"/>
  <c r="S23" i="15"/>
  <c r="U23" i="15" s="1"/>
  <c r="V23" i="15" s="1"/>
  <c r="W23" i="15" s="1"/>
  <c r="X23" i="15" s="1"/>
  <c r="Z23" i="15"/>
  <c r="AA23" i="15" s="1"/>
  <c r="AZ33" i="14"/>
  <c r="AU30" i="14"/>
  <c r="AJ30" i="14"/>
  <c r="C25" i="15" s="1"/>
  <c r="AQ30" i="14"/>
  <c r="AM32" i="14"/>
  <c r="J33" i="14"/>
  <c r="K33" i="14" s="1"/>
  <c r="AA33" i="14"/>
  <c r="Q33" i="14"/>
  <c r="U33" i="14"/>
  <c r="G33" i="14"/>
  <c r="AI31" i="14"/>
  <c r="AH32" i="14"/>
  <c r="AG32" i="14"/>
  <c r="AK31" i="14"/>
  <c r="D26" i="15" s="1"/>
  <c r="P33" i="14"/>
  <c r="R33" i="14"/>
  <c r="S33" i="14"/>
  <c r="Z33" i="14"/>
  <c r="AC33" i="14"/>
  <c r="AB33" i="14"/>
  <c r="F33" i="14"/>
  <c r="H33" i="14"/>
  <c r="I33" i="14"/>
  <c r="B35" i="14"/>
  <c r="E35" i="14" s="1"/>
  <c r="V35" i="14"/>
  <c r="Y35" i="14" s="1"/>
  <c r="L35" i="14"/>
  <c r="O35" i="14" s="1"/>
  <c r="N34" i="14"/>
  <c r="T34" i="14" s="1"/>
  <c r="X34" i="14"/>
  <c r="AD34" i="14" s="1"/>
  <c r="AE34" i="14" s="1"/>
  <c r="D34" i="14"/>
  <c r="A36" i="14"/>
  <c r="CB22" i="14" l="1"/>
  <c r="BV23" i="14"/>
  <c r="BX23" i="14"/>
  <c r="BY23" i="14" s="1"/>
  <c r="BT24" i="14"/>
  <c r="BU24" i="14"/>
  <c r="BQ25" i="14"/>
  <c r="BS25" i="14" s="1"/>
  <c r="BL28" i="16"/>
  <c r="BK28" i="16"/>
  <c r="B36" i="16"/>
  <c r="L36" i="16"/>
  <c r="AW36" i="16"/>
  <c r="V36" i="16"/>
  <c r="A37" i="16"/>
  <c r="AU32" i="16"/>
  <c r="D35" i="16"/>
  <c r="E35" i="16"/>
  <c r="Q34" i="16"/>
  <c r="T34" i="16"/>
  <c r="U34" i="16" s="1"/>
  <c r="AC34" i="16"/>
  <c r="AB34" i="16"/>
  <c r="Z34" i="16"/>
  <c r="AD34" i="16"/>
  <c r="AE34" i="16" s="1"/>
  <c r="AA34" i="16"/>
  <c r="AH33" i="16"/>
  <c r="H34" i="16"/>
  <c r="F34" i="16"/>
  <c r="I34" i="16"/>
  <c r="AY35" i="16"/>
  <c r="AX35" i="16"/>
  <c r="AI32" i="16"/>
  <c r="O35" i="16"/>
  <c r="N35" i="16"/>
  <c r="BO27" i="16"/>
  <c r="BP27" i="16" s="1"/>
  <c r="BM27" i="16"/>
  <c r="X35" i="16"/>
  <c r="Y35" i="16"/>
  <c r="AG33" i="16"/>
  <c r="BF30" i="16"/>
  <c r="BH29" i="16"/>
  <c r="BJ29" i="16"/>
  <c r="AM33" i="16"/>
  <c r="AN33" i="16" s="1"/>
  <c r="G34" i="16"/>
  <c r="J34" i="16"/>
  <c r="K34" i="16" s="1"/>
  <c r="BU37" i="16"/>
  <c r="BX36" i="16"/>
  <c r="S34" i="16"/>
  <c r="R34" i="16"/>
  <c r="P34" i="16"/>
  <c r="BV25" i="16"/>
  <c r="BY25" i="16" s="1"/>
  <c r="BS26" i="16"/>
  <c r="AZ34" i="16"/>
  <c r="AQ31" i="16"/>
  <c r="AR31" i="16" s="1"/>
  <c r="AJ31" i="16"/>
  <c r="BB31" i="16"/>
  <c r="BC31" i="16" s="1"/>
  <c r="S24" i="15"/>
  <c r="U24" i="15" s="1"/>
  <c r="V24" i="15" s="1"/>
  <c r="W24" i="15" s="1"/>
  <c r="X24" i="15" s="1"/>
  <c r="Z24" i="15"/>
  <c r="AA24" i="15" s="1"/>
  <c r="AN32" i="14"/>
  <c r="G27" i="15" s="1"/>
  <c r="F27" i="15"/>
  <c r="AY35" i="14"/>
  <c r="AX35" i="14"/>
  <c r="BJ27" i="14"/>
  <c r="BI27" i="14"/>
  <c r="CG35" i="14"/>
  <c r="CD36" i="14"/>
  <c r="A31" i="15"/>
  <c r="AW36" i="14"/>
  <c r="M30" i="15"/>
  <c r="BF29" i="14"/>
  <c r="BH29" i="14" s="1"/>
  <c r="BM26" i="14"/>
  <c r="BN26" i="14" s="1"/>
  <c r="BK26" i="14"/>
  <c r="AR30" i="14"/>
  <c r="K25" i="15" s="1"/>
  <c r="J25" i="15"/>
  <c r="O25" i="15" s="1"/>
  <c r="P25" i="15" s="1"/>
  <c r="R25" i="15" s="1"/>
  <c r="B26" i="15"/>
  <c r="BB31" i="14"/>
  <c r="BC31" i="14" s="1"/>
  <c r="AM33" i="14"/>
  <c r="AZ34" i="14"/>
  <c r="AJ31" i="14"/>
  <c r="C26" i="15" s="1"/>
  <c r="AQ31" i="14"/>
  <c r="AU31" i="14"/>
  <c r="J34" i="14"/>
  <c r="K34" i="14" s="1"/>
  <c r="AA34" i="14"/>
  <c r="Q34" i="14"/>
  <c r="U34" i="14"/>
  <c r="AI32" i="14"/>
  <c r="G34" i="14"/>
  <c r="AH33" i="14"/>
  <c r="AG33" i="14"/>
  <c r="AK32" i="14"/>
  <c r="D27" i="15" s="1"/>
  <c r="P34" i="14"/>
  <c r="R34" i="14"/>
  <c r="S34" i="14"/>
  <c r="Z34" i="14"/>
  <c r="AC34" i="14"/>
  <c r="AB34" i="14"/>
  <c r="F34" i="14"/>
  <c r="I34" i="14"/>
  <c r="H34" i="14"/>
  <c r="X35" i="14"/>
  <c r="AD35" i="14" s="1"/>
  <c r="AE35" i="14" s="1"/>
  <c r="B36" i="14"/>
  <c r="E36" i="14" s="1"/>
  <c r="V36" i="14"/>
  <c r="Y36" i="14" s="1"/>
  <c r="L36" i="14"/>
  <c r="O36" i="14" s="1"/>
  <c r="N35" i="14"/>
  <c r="T35" i="14" s="1"/>
  <c r="D35" i="14"/>
  <c r="A37" i="14"/>
  <c r="CB23" i="14" l="1"/>
  <c r="BV24" i="14"/>
  <c r="BX24" i="14"/>
  <c r="BY24" i="14" s="1"/>
  <c r="BU25" i="14"/>
  <c r="BT25" i="14"/>
  <c r="BQ26" i="14"/>
  <c r="BS26" i="14" s="1"/>
  <c r="AD35" i="16"/>
  <c r="AE35" i="16" s="1"/>
  <c r="AA35" i="16"/>
  <c r="V37" i="16"/>
  <c r="L37" i="16"/>
  <c r="B37" i="16"/>
  <c r="AW37" i="16"/>
  <c r="A38" i="16"/>
  <c r="AM34" i="16"/>
  <c r="AN34" i="16" s="1"/>
  <c r="T35" i="16"/>
  <c r="U35" i="16" s="1"/>
  <c r="Q35" i="16"/>
  <c r="S35" i="16"/>
  <c r="P35" i="16"/>
  <c r="R35" i="16"/>
  <c r="BS27" i="16"/>
  <c r="BV26" i="16"/>
  <c r="BY26" i="16" s="1"/>
  <c r="AY36" i="16"/>
  <c r="AX36" i="16"/>
  <c r="AZ35" i="16"/>
  <c r="E36" i="16"/>
  <c r="D36" i="16"/>
  <c r="BX37" i="16"/>
  <c r="BU38" i="16"/>
  <c r="AG34" i="16"/>
  <c r="BL29" i="16"/>
  <c r="BK29" i="16"/>
  <c r="AH34" i="16"/>
  <c r="BH30" i="16"/>
  <c r="BF31" i="16"/>
  <c r="BJ30" i="16"/>
  <c r="AI33" i="16"/>
  <c r="AK33" i="16"/>
  <c r="J35" i="16"/>
  <c r="K35" i="16" s="1"/>
  <c r="G35" i="16"/>
  <c r="AU33" i="16"/>
  <c r="Y36" i="16"/>
  <c r="X36" i="16"/>
  <c r="AJ32" i="16"/>
  <c r="AQ32" i="16"/>
  <c r="AR32" i="16" s="1"/>
  <c r="BB32" i="16"/>
  <c r="BC32" i="16" s="1"/>
  <c r="O36" i="16"/>
  <c r="N36" i="16"/>
  <c r="AC35" i="16"/>
  <c r="AB35" i="16"/>
  <c r="Z35" i="16"/>
  <c r="I35" i="16"/>
  <c r="F35" i="16"/>
  <c r="H35" i="16"/>
  <c r="BO28" i="16"/>
  <c r="BP28" i="16" s="1"/>
  <c r="BM28" i="16"/>
  <c r="CG36" i="14"/>
  <c r="CD37" i="14"/>
  <c r="BI28" i="14"/>
  <c r="BJ28" i="14"/>
  <c r="AR31" i="14"/>
  <c r="K26" i="15" s="1"/>
  <c r="J26" i="15"/>
  <c r="O26" i="15" s="1"/>
  <c r="P26" i="15" s="1"/>
  <c r="R26" i="15" s="1"/>
  <c r="BM27" i="14"/>
  <c r="BN27" i="14" s="1"/>
  <c r="BK27" i="14"/>
  <c r="AN33" i="14"/>
  <c r="G28" i="15" s="1"/>
  <c r="F28" i="15"/>
  <c r="BF30" i="14"/>
  <c r="BH30" i="14" s="1"/>
  <c r="AZ35" i="14"/>
  <c r="AY36" i="14"/>
  <c r="AX36" i="14"/>
  <c r="AW37" i="14"/>
  <c r="A32" i="15"/>
  <c r="B27" i="15"/>
  <c r="BB32" i="14"/>
  <c r="BC32" i="14" s="1"/>
  <c r="M31" i="15"/>
  <c r="S25" i="15"/>
  <c r="U25" i="15" s="1"/>
  <c r="V25" i="15" s="1"/>
  <c r="W25" i="15" s="1"/>
  <c r="X25" i="15" s="1"/>
  <c r="Z25" i="15"/>
  <c r="AA25" i="15" s="1"/>
  <c r="AU32" i="14"/>
  <c r="AM34" i="14"/>
  <c r="AJ32" i="14"/>
  <c r="C27" i="15" s="1"/>
  <c r="AQ32" i="14"/>
  <c r="J35" i="14"/>
  <c r="K35" i="14" s="1"/>
  <c r="AA35" i="14"/>
  <c r="Q35" i="14"/>
  <c r="U35" i="14"/>
  <c r="G35" i="14"/>
  <c r="AK33" i="14"/>
  <c r="D28" i="15" s="1"/>
  <c r="AI33" i="14"/>
  <c r="AG34" i="14"/>
  <c r="AH34" i="14"/>
  <c r="Z35" i="14"/>
  <c r="AC35" i="14"/>
  <c r="AB35" i="14"/>
  <c r="P35" i="14"/>
  <c r="R35" i="14"/>
  <c r="S35" i="14"/>
  <c r="F35" i="14"/>
  <c r="H35" i="14"/>
  <c r="I35" i="14"/>
  <c r="X36" i="14"/>
  <c r="AD36" i="14" s="1"/>
  <c r="AE36" i="14" s="1"/>
  <c r="B37" i="14"/>
  <c r="E37" i="14" s="1"/>
  <c r="V37" i="14"/>
  <c r="Y37" i="14" s="1"/>
  <c r="L37" i="14"/>
  <c r="O37" i="14" s="1"/>
  <c r="N36" i="14"/>
  <c r="T36" i="14" s="1"/>
  <c r="D36" i="14"/>
  <c r="A38" i="14"/>
  <c r="CB24" i="14" l="1"/>
  <c r="BV25" i="14"/>
  <c r="BX25" i="14"/>
  <c r="BY25" i="14" s="1"/>
  <c r="BU26" i="14"/>
  <c r="BT26" i="14"/>
  <c r="BQ27" i="14"/>
  <c r="BS27" i="14" s="1"/>
  <c r="Z36" i="16"/>
  <c r="AB36" i="16"/>
  <c r="AC36" i="16"/>
  <c r="V38" i="16"/>
  <c r="L38" i="16"/>
  <c r="B38" i="16"/>
  <c r="AW38" i="16"/>
  <c r="A39" i="16"/>
  <c r="BO29" i="16"/>
  <c r="BP29" i="16" s="1"/>
  <c r="BM29" i="16"/>
  <c r="AM35" i="16"/>
  <c r="AN35" i="16" s="1"/>
  <c r="D37" i="16"/>
  <c r="E37" i="16"/>
  <c r="BU39" i="16"/>
  <c r="BX38" i="16"/>
  <c r="Y37" i="16"/>
  <c r="X37" i="16"/>
  <c r="AY37" i="16"/>
  <c r="AX37" i="16"/>
  <c r="BS28" i="16"/>
  <c r="BV27" i="16"/>
  <c r="BY27" i="16" s="1"/>
  <c r="P36" i="16"/>
  <c r="R36" i="16"/>
  <c r="S36" i="16"/>
  <c r="AJ33" i="16"/>
  <c r="AQ33" i="16"/>
  <c r="AR33" i="16" s="1"/>
  <c r="BB33" i="16"/>
  <c r="BC33" i="16" s="1"/>
  <c r="G36" i="16"/>
  <c r="AM36" i="16" s="1"/>
  <c r="AN36" i="16" s="1"/>
  <c r="J36" i="16"/>
  <c r="K36" i="16" s="1"/>
  <c r="AG35" i="16"/>
  <c r="BF32" i="16"/>
  <c r="BH31" i="16"/>
  <c r="BJ31" i="16"/>
  <c r="AA36" i="16"/>
  <c r="AD36" i="16"/>
  <c r="AE36" i="16" s="1"/>
  <c r="AZ36" i="16"/>
  <c r="AI34" i="16"/>
  <c r="AK34" i="16"/>
  <c r="AH35" i="16"/>
  <c r="O37" i="16"/>
  <c r="N37" i="16"/>
  <c r="Q36" i="16"/>
  <c r="T36" i="16"/>
  <c r="U36" i="16" s="1"/>
  <c r="BK30" i="16"/>
  <c r="BL30" i="16"/>
  <c r="F36" i="16"/>
  <c r="I36" i="16"/>
  <c r="H36" i="16"/>
  <c r="AX37" i="14"/>
  <c r="AY37" i="14"/>
  <c r="S26" i="15"/>
  <c r="U26" i="15" s="1"/>
  <c r="V26" i="15" s="1"/>
  <c r="W26" i="15" s="1"/>
  <c r="X26" i="15" s="1"/>
  <c r="Z26" i="15"/>
  <c r="AA26" i="15" s="1"/>
  <c r="B28" i="15"/>
  <c r="BB33" i="14"/>
  <c r="BC33" i="14" s="1"/>
  <c r="M32" i="15"/>
  <c r="AN34" i="14"/>
  <c r="G29" i="15" s="1"/>
  <c r="F29" i="15"/>
  <c r="AZ36" i="14"/>
  <c r="BK28" i="14"/>
  <c r="BM28" i="14"/>
  <c r="BN28" i="14" s="1"/>
  <c r="AW38" i="14"/>
  <c r="A33" i="15"/>
  <c r="AM35" i="14"/>
  <c r="BJ29" i="14"/>
  <c r="BI29" i="14"/>
  <c r="CG37" i="14"/>
  <c r="CD38" i="14"/>
  <c r="AR32" i="14"/>
  <c r="K27" i="15" s="1"/>
  <c r="J27" i="15"/>
  <c r="O27" i="15" s="1"/>
  <c r="P27" i="15" s="1"/>
  <c r="R27" i="15" s="1"/>
  <c r="BF31" i="14"/>
  <c r="BH31" i="14" s="1"/>
  <c r="AJ33" i="14"/>
  <c r="C28" i="15" s="1"/>
  <c r="AQ33" i="14"/>
  <c r="AU33" i="14"/>
  <c r="J36" i="14"/>
  <c r="K36" i="14" s="1"/>
  <c r="AA36" i="14"/>
  <c r="Q36" i="14"/>
  <c r="U36" i="14"/>
  <c r="G36" i="14"/>
  <c r="AI34" i="14"/>
  <c r="AK34" i="14"/>
  <c r="D29" i="15" s="1"/>
  <c r="AG35" i="14"/>
  <c r="AH35" i="14"/>
  <c r="Z36" i="14"/>
  <c r="AC36" i="14"/>
  <c r="AB36" i="14"/>
  <c r="P36" i="14"/>
  <c r="R36" i="14"/>
  <c r="S36" i="14"/>
  <c r="F36" i="14"/>
  <c r="H36" i="14"/>
  <c r="I36" i="14"/>
  <c r="X37" i="14"/>
  <c r="AD37" i="14" s="1"/>
  <c r="AE37" i="14" s="1"/>
  <c r="L38" i="14"/>
  <c r="O38" i="14" s="1"/>
  <c r="B38" i="14"/>
  <c r="E38" i="14" s="1"/>
  <c r="V38" i="14"/>
  <c r="Y38" i="14" s="1"/>
  <c r="N37" i="14"/>
  <c r="T37" i="14" s="1"/>
  <c r="D37" i="14"/>
  <c r="A39" i="14"/>
  <c r="CB25" i="14" l="1"/>
  <c r="BV26" i="14"/>
  <c r="BX26" i="14"/>
  <c r="BY26" i="14" s="1"/>
  <c r="BU27" i="14"/>
  <c r="BT27" i="14"/>
  <c r="BQ28" i="14"/>
  <c r="BS28" i="14" s="1"/>
  <c r="AZ37" i="16"/>
  <c r="AW39" i="16"/>
  <c r="V39" i="16"/>
  <c r="L39" i="16"/>
  <c r="B39" i="16"/>
  <c r="A40" i="16"/>
  <c r="AY38" i="16"/>
  <c r="AX38" i="16"/>
  <c r="BL31" i="16"/>
  <c r="BK31" i="16"/>
  <c r="X38" i="16"/>
  <c r="Y38" i="16"/>
  <c r="P37" i="16"/>
  <c r="R37" i="16"/>
  <c r="S37" i="16"/>
  <c r="J37" i="16"/>
  <c r="K37" i="16" s="1"/>
  <c r="G37" i="16"/>
  <c r="AM37" i="16" s="1"/>
  <c r="AN37" i="16" s="1"/>
  <c r="AH36" i="16"/>
  <c r="AJ34" i="16"/>
  <c r="AQ34" i="16"/>
  <c r="AR34" i="16" s="1"/>
  <c r="BB34" i="16"/>
  <c r="BC34" i="16" s="1"/>
  <c r="AU34" i="16"/>
  <c r="AU35" i="16" s="1"/>
  <c r="BM30" i="16"/>
  <c r="BO30" i="16"/>
  <c r="BP30" i="16" s="1"/>
  <c r="AD37" i="16"/>
  <c r="AE37" i="16" s="1"/>
  <c r="AA37" i="16"/>
  <c r="AC37" i="16"/>
  <c r="AB37" i="16"/>
  <c r="Z37" i="16"/>
  <c r="AG36" i="16"/>
  <c r="N38" i="16"/>
  <c r="O38" i="16"/>
  <c r="T37" i="16"/>
  <c r="U37" i="16" s="1"/>
  <c r="Q37" i="16"/>
  <c r="H37" i="16"/>
  <c r="F37" i="16"/>
  <c r="I37" i="16"/>
  <c r="BH32" i="16"/>
  <c r="BF33" i="16"/>
  <c r="BJ32" i="16"/>
  <c r="AK35" i="16"/>
  <c r="AI35" i="16"/>
  <c r="E38" i="16"/>
  <c r="D38" i="16"/>
  <c r="BU40" i="16"/>
  <c r="BX39" i="16"/>
  <c r="BS29" i="16"/>
  <c r="BV28" i="16"/>
  <c r="BY28" i="16" s="1"/>
  <c r="AN35" i="14"/>
  <c r="G30" i="15" s="1"/>
  <c r="F30" i="15"/>
  <c r="AR33" i="14"/>
  <c r="K28" i="15" s="1"/>
  <c r="J28" i="15"/>
  <c r="O28" i="15" s="1"/>
  <c r="P28" i="15" s="1"/>
  <c r="R28" i="15" s="1"/>
  <c r="BI30" i="14"/>
  <c r="BJ30" i="14"/>
  <c r="S27" i="15"/>
  <c r="U27" i="15" s="1"/>
  <c r="V27" i="15" s="1"/>
  <c r="W27" i="15" s="1"/>
  <c r="X27" i="15" s="1"/>
  <c r="Z27" i="15"/>
  <c r="AA27" i="15" s="1"/>
  <c r="B29" i="15"/>
  <c r="BB34" i="14"/>
  <c r="BC34" i="14" s="1"/>
  <c r="AZ37" i="14"/>
  <c r="BF32" i="14"/>
  <c r="BH32" i="14" s="1"/>
  <c r="AW39" i="14"/>
  <c r="A34" i="15"/>
  <c r="CG38" i="14"/>
  <c r="CD39" i="14"/>
  <c r="M33" i="15"/>
  <c r="AY38" i="14"/>
  <c r="AX38" i="14"/>
  <c r="BK29" i="14"/>
  <c r="BM29" i="14"/>
  <c r="BN29" i="14" s="1"/>
  <c r="AJ34" i="14"/>
  <c r="C29" i="15" s="1"/>
  <c r="AQ34" i="14"/>
  <c r="AM36" i="14"/>
  <c r="AU34" i="14"/>
  <c r="J37" i="14"/>
  <c r="K37" i="14" s="1"/>
  <c r="AA37" i="14"/>
  <c r="Q37" i="14"/>
  <c r="U37" i="14"/>
  <c r="G37" i="14"/>
  <c r="AI35" i="14"/>
  <c r="AG36" i="14"/>
  <c r="AH36" i="14"/>
  <c r="AK35" i="14"/>
  <c r="D30" i="15" s="1"/>
  <c r="P37" i="14"/>
  <c r="R37" i="14"/>
  <c r="S37" i="14"/>
  <c r="Z37" i="14"/>
  <c r="AC37" i="14"/>
  <c r="AB37" i="14"/>
  <c r="F37" i="14"/>
  <c r="H37" i="14"/>
  <c r="I37" i="14"/>
  <c r="X38" i="14"/>
  <c r="AD38" i="14" s="1"/>
  <c r="AE38" i="14" s="1"/>
  <c r="V39" i="14"/>
  <c r="Y39" i="14" s="1"/>
  <c r="L39" i="14"/>
  <c r="O39" i="14" s="1"/>
  <c r="B39" i="14"/>
  <c r="E39" i="14" s="1"/>
  <c r="N38" i="14"/>
  <c r="T38" i="14" s="1"/>
  <c r="D38" i="14"/>
  <c r="A40" i="14"/>
  <c r="CB26" i="14" l="1"/>
  <c r="BV27" i="14"/>
  <c r="BX27" i="14"/>
  <c r="BY27" i="14" s="1"/>
  <c r="BU28" i="14"/>
  <c r="BT28" i="14"/>
  <c r="BQ29" i="14"/>
  <c r="BS29" i="14" s="1"/>
  <c r="AG37" i="16"/>
  <c r="G38" i="16"/>
  <c r="J38" i="16"/>
  <c r="K38" i="16" s="1"/>
  <c r="N39" i="16"/>
  <c r="O39" i="16"/>
  <c r="X39" i="16"/>
  <c r="Y39" i="16"/>
  <c r="R38" i="16"/>
  <c r="P38" i="16"/>
  <c r="S38" i="16"/>
  <c r="AZ38" i="16"/>
  <c r="V40" i="16"/>
  <c r="B40" i="16"/>
  <c r="L40" i="16"/>
  <c r="AW40" i="16"/>
  <c r="A41" i="16"/>
  <c r="AQ35" i="16"/>
  <c r="AR35" i="16" s="1"/>
  <c r="AJ35" i="16"/>
  <c r="BB35" i="16"/>
  <c r="BC35" i="16" s="1"/>
  <c r="AB38" i="16"/>
  <c r="Z38" i="16"/>
  <c r="AC38" i="16"/>
  <c r="AA38" i="16"/>
  <c r="AD38" i="16"/>
  <c r="AE38" i="16" s="1"/>
  <c r="BS30" i="16"/>
  <c r="BV29" i="16"/>
  <c r="BY29" i="16" s="1"/>
  <c r="AH37" i="16"/>
  <c r="BX40" i="16"/>
  <c r="BU41" i="16"/>
  <c r="D39" i="16"/>
  <c r="E39" i="16"/>
  <c r="H38" i="16"/>
  <c r="F38" i="16"/>
  <c r="I38" i="16"/>
  <c r="AU36" i="16"/>
  <c r="AX39" i="16"/>
  <c r="AY39" i="16"/>
  <c r="Q38" i="16"/>
  <c r="T38" i="16"/>
  <c r="U38" i="16" s="1"/>
  <c r="BL32" i="16"/>
  <c r="BK32" i="16"/>
  <c r="AK36" i="16"/>
  <c r="AI36" i="16"/>
  <c r="BF34" i="16"/>
  <c r="BH33" i="16"/>
  <c r="BJ33" i="16"/>
  <c r="BM31" i="16"/>
  <c r="BO31" i="16"/>
  <c r="BP31" i="16" s="1"/>
  <c r="AN36" i="14"/>
  <c r="G31" i="15" s="1"/>
  <c r="F31" i="15"/>
  <c r="M34" i="15"/>
  <c r="B30" i="15"/>
  <c r="BB35" i="14"/>
  <c r="BC35" i="14" s="1"/>
  <c r="A35" i="15"/>
  <c r="AW40" i="14"/>
  <c r="BJ31" i="14"/>
  <c r="BI31" i="14"/>
  <c r="AR34" i="14"/>
  <c r="K29" i="15" s="1"/>
  <c r="J29" i="15"/>
  <c r="O29" i="15" s="1"/>
  <c r="P29" i="15" s="1"/>
  <c r="R29" i="15" s="1"/>
  <c r="BM30" i="14"/>
  <c r="BN30" i="14" s="1"/>
  <c r="BK30" i="14"/>
  <c r="AX39" i="14"/>
  <c r="AY39" i="14"/>
  <c r="AM37" i="14"/>
  <c r="S28" i="15"/>
  <c r="U28" i="15" s="1"/>
  <c r="V28" i="15" s="1"/>
  <c r="W28" i="15" s="1"/>
  <c r="X28" i="15" s="1"/>
  <c r="Z28" i="15"/>
  <c r="AA28" i="15" s="1"/>
  <c r="AZ38" i="14"/>
  <c r="BF33" i="14"/>
  <c r="BH33" i="14" s="1"/>
  <c r="CG39" i="14"/>
  <c r="CD40" i="14"/>
  <c r="AJ35" i="14"/>
  <c r="C30" i="15" s="1"/>
  <c r="AQ35" i="14"/>
  <c r="AU35" i="14"/>
  <c r="J38" i="14"/>
  <c r="K38" i="14" s="1"/>
  <c r="AA38" i="14"/>
  <c r="Q38" i="14"/>
  <c r="U38" i="14"/>
  <c r="G38" i="14"/>
  <c r="AI36" i="14"/>
  <c r="AH37" i="14"/>
  <c r="AG37" i="14"/>
  <c r="AK36" i="14"/>
  <c r="D31" i="15" s="1"/>
  <c r="P38" i="14"/>
  <c r="R38" i="14"/>
  <c r="S38" i="14"/>
  <c r="Z38" i="14"/>
  <c r="AC38" i="14"/>
  <c r="AB38" i="14"/>
  <c r="F38" i="14"/>
  <c r="H38" i="14"/>
  <c r="I38" i="14"/>
  <c r="V40" i="14"/>
  <c r="Y40" i="14" s="1"/>
  <c r="L40" i="14"/>
  <c r="O40" i="14" s="1"/>
  <c r="B40" i="14"/>
  <c r="E40" i="14" s="1"/>
  <c r="N39" i="14"/>
  <c r="T39" i="14" s="1"/>
  <c r="X39" i="14"/>
  <c r="AD39" i="14" s="1"/>
  <c r="AE39" i="14" s="1"/>
  <c r="D39" i="14"/>
  <c r="A41" i="14"/>
  <c r="CB27" i="14" l="1"/>
  <c r="BV28" i="14"/>
  <c r="BX28" i="14"/>
  <c r="BY28" i="14" s="1"/>
  <c r="BT29" i="14"/>
  <c r="BU29" i="14"/>
  <c r="BQ30" i="14"/>
  <c r="BS30" i="14" s="1"/>
  <c r="BF35" i="16"/>
  <c r="BH34" i="16"/>
  <c r="BJ34" i="16"/>
  <c r="AA39" i="16"/>
  <c r="AD39" i="16"/>
  <c r="AE39" i="16" s="1"/>
  <c r="AG38" i="16"/>
  <c r="BL33" i="16"/>
  <c r="BK33" i="16"/>
  <c r="B41" i="16"/>
  <c r="AW41" i="16"/>
  <c r="V41" i="16"/>
  <c r="L41" i="16"/>
  <c r="A42" i="16"/>
  <c r="BS31" i="16"/>
  <c r="BV30" i="16"/>
  <c r="BY30" i="16" s="1"/>
  <c r="AY40" i="16"/>
  <c r="AX40" i="16"/>
  <c r="AJ36" i="16"/>
  <c r="AQ36" i="16"/>
  <c r="AR36" i="16" s="1"/>
  <c r="BB36" i="16"/>
  <c r="BC36" i="16" s="1"/>
  <c r="E40" i="16"/>
  <c r="D40" i="16"/>
  <c r="AH38" i="16"/>
  <c r="Y40" i="16"/>
  <c r="X40" i="16"/>
  <c r="F39" i="16"/>
  <c r="H39" i="16"/>
  <c r="I39" i="16"/>
  <c r="BO32" i="16"/>
  <c r="BP32" i="16" s="1"/>
  <c r="BM32" i="16"/>
  <c r="G39" i="16"/>
  <c r="J39" i="16"/>
  <c r="K39" i="16" s="1"/>
  <c r="AM38" i="16"/>
  <c r="AN38" i="16" s="1"/>
  <c r="AZ39" i="16"/>
  <c r="AB39" i="16"/>
  <c r="Z39" i="16"/>
  <c r="AC39" i="16"/>
  <c r="AH39" i="16" s="1"/>
  <c r="O40" i="16"/>
  <c r="N40" i="16"/>
  <c r="P39" i="16"/>
  <c r="S39" i="16"/>
  <c r="R39" i="16"/>
  <c r="T39" i="16"/>
  <c r="U39" i="16" s="1"/>
  <c r="Q39" i="16"/>
  <c r="BX41" i="16"/>
  <c r="BU42" i="16"/>
  <c r="AK37" i="16"/>
  <c r="AI37" i="16"/>
  <c r="M35" i="15"/>
  <c r="AZ39" i="14"/>
  <c r="B31" i="15"/>
  <c r="BB36" i="14"/>
  <c r="BC36" i="14" s="1"/>
  <c r="CG40" i="14"/>
  <c r="CD41" i="14"/>
  <c r="BI32" i="14"/>
  <c r="BJ32" i="14"/>
  <c r="BF34" i="14"/>
  <c r="BH34" i="14" s="1"/>
  <c r="AX40" i="14"/>
  <c r="AY40" i="14"/>
  <c r="AN37" i="14"/>
  <c r="G32" i="15" s="1"/>
  <c r="F32" i="15"/>
  <c r="AR35" i="14"/>
  <c r="K30" i="15" s="1"/>
  <c r="J30" i="15"/>
  <c r="O30" i="15" s="1"/>
  <c r="P30" i="15" s="1"/>
  <c r="R30" i="15" s="1"/>
  <c r="S29" i="15"/>
  <c r="U29" i="15" s="1"/>
  <c r="V29" i="15" s="1"/>
  <c r="W29" i="15" s="1"/>
  <c r="X29" i="15" s="1"/>
  <c r="Z29" i="15"/>
  <c r="AA29" i="15" s="1"/>
  <c r="A36" i="15"/>
  <c r="AW41" i="14"/>
  <c r="BK31" i="14"/>
  <c r="BM31" i="14"/>
  <c r="BN31" i="14" s="1"/>
  <c r="AM38" i="14"/>
  <c r="AJ36" i="14"/>
  <c r="C31" i="15" s="1"/>
  <c r="AQ36" i="14"/>
  <c r="J31" i="15" s="1"/>
  <c r="O31" i="15" s="1"/>
  <c r="P31" i="15" s="1"/>
  <c r="R31" i="15" s="1"/>
  <c r="AU36" i="14"/>
  <c r="J39" i="14"/>
  <c r="K39" i="14" s="1"/>
  <c r="AA39" i="14"/>
  <c r="Q39" i="14"/>
  <c r="U39" i="14"/>
  <c r="G39" i="14"/>
  <c r="AK37" i="14"/>
  <c r="D32" i="15" s="1"/>
  <c r="AI37" i="14"/>
  <c r="AH38" i="14"/>
  <c r="AG38" i="14"/>
  <c r="Z39" i="14"/>
  <c r="AC39" i="14"/>
  <c r="AB39" i="14"/>
  <c r="P39" i="14"/>
  <c r="R39" i="14"/>
  <c r="S39" i="14"/>
  <c r="F39" i="14"/>
  <c r="I39" i="14"/>
  <c r="H39" i="14"/>
  <c r="V41" i="14"/>
  <c r="Y41" i="14" s="1"/>
  <c r="L41" i="14"/>
  <c r="O41" i="14" s="1"/>
  <c r="B41" i="14"/>
  <c r="E41" i="14" s="1"/>
  <c r="N40" i="14"/>
  <c r="T40" i="14" s="1"/>
  <c r="X40" i="14"/>
  <c r="AD40" i="14" s="1"/>
  <c r="AE40" i="14" s="1"/>
  <c r="A42" i="14"/>
  <c r="D40" i="14"/>
  <c r="CB28" i="14" l="1"/>
  <c r="BV29" i="14"/>
  <c r="BX29" i="14"/>
  <c r="BY29" i="14" s="1"/>
  <c r="BU30" i="14"/>
  <c r="BT30" i="14"/>
  <c r="BQ31" i="14"/>
  <c r="BS31" i="14" s="1"/>
  <c r="BO33" i="16"/>
  <c r="BP33" i="16" s="1"/>
  <c r="BM33" i="16"/>
  <c r="AZ40" i="16"/>
  <c r="AD40" i="16"/>
  <c r="AE40" i="16" s="1"/>
  <c r="AA40" i="16"/>
  <c r="AG39" i="16"/>
  <c r="J40" i="16"/>
  <c r="K40" i="16" s="1"/>
  <c r="G40" i="16"/>
  <c r="O41" i="16"/>
  <c r="N41" i="16"/>
  <c r="AM39" i="16"/>
  <c r="AN39" i="16" s="1"/>
  <c r="Y41" i="16"/>
  <c r="X41" i="16"/>
  <c r="BF36" i="16"/>
  <c r="BH35" i="16"/>
  <c r="BJ35" i="16"/>
  <c r="BU43" i="16"/>
  <c r="BX42" i="16"/>
  <c r="AK38" i="16"/>
  <c r="AI38" i="16"/>
  <c r="AC40" i="16"/>
  <c r="AB40" i="16"/>
  <c r="Z40" i="16"/>
  <c r="BS32" i="16"/>
  <c r="BV31" i="16"/>
  <c r="BY31" i="16" s="1"/>
  <c r="V42" i="16"/>
  <c r="AW42" i="16"/>
  <c r="B42" i="16"/>
  <c r="L42" i="16"/>
  <c r="A43" i="16"/>
  <c r="BK34" i="16"/>
  <c r="BL34" i="16"/>
  <c r="I40" i="16"/>
  <c r="H40" i="16"/>
  <c r="F40" i="16"/>
  <c r="T40" i="16"/>
  <c r="U40" i="16" s="1"/>
  <c r="Q40" i="16"/>
  <c r="AX41" i="16"/>
  <c r="AY41" i="16"/>
  <c r="AJ37" i="16"/>
  <c r="AQ37" i="16"/>
  <c r="AR37" i="16" s="1"/>
  <c r="BB37" i="16"/>
  <c r="BC37" i="16" s="1"/>
  <c r="S40" i="16"/>
  <c r="R40" i="16"/>
  <c r="P40" i="16"/>
  <c r="E41" i="16"/>
  <c r="D41" i="16"/>
  <c r="AU37" i="16"/>
  <c r="AU38" i="16" s="1"/>
  <c r="BK32" i="14"/>
  <c r="BM32" i="14"/>
  <c r="BN32" i="14" s="1"/>
  <c r="S30" i="15"/>
  <c r="U30" i="15" s="1"/>
  <c r="V30" i="15" s="1"/>
  <c r="W30" i="15" s="1"/>
  <c r="X30" i="15" s="1"/>
  <c r="Z30" i="15"/>
  <c r="AA30" i="15" s="1"/>
  <c r="CG41" i="14"/>
  <c r="CD42" i="14"/>
  <c r="B32" i="15"/>
  <c r="BB37" i="14"/>
  <c r="BC37" i="14" s="1"/>
  <c r="AZ40" i="14"/>
  <c r="AM39" i="14"/>
  <c r="S31" i="15"/>
  <c r="U31" i="15" s="1"/>
  <c r="V31" i="15" s="1"/>
  <c r="W31" i="15" s="1"/>
  <c r="X31" i="15" s="1"/>
  <c r="Z31" i="15"/>
  <c r="AA31" i="15" s="1"/>
  <c r="AW42" i="14"/>
  <c r="A37" i="15"/>
  <c r="AY41" i="14"/>
  <c r="AX41" i="14"/>
  <c r="BJ33" i="14"/>
  <c r="BI33" i="14"/>
  <c r="AN38" i="14"/>
  <c r="G33" i="15" s="1"/>
  <c r="F33" i="15"/>
  <c r="M36" i="15"/>
  <c r="BF35" i="14"/>
  <c r="BH35" i="14" s="1"/>
  <c r="AR36" i="14"/>
  <c r="K31" i="15" s="1"/>
  <c r="AJ37" i="14"/>
  <c r="C32" i="15" s="1"/>
  <c r="AQ37" i="14"/>
  <c r="J32" i="15" s="1"/>
  <c r="O32" i="15" s="1"/>
  <c r="P32" i="15" s="1"/>
  <c r="R32" i="15" s="1"/>
  <c r="AU37" i="14"/>
  <c r="J40" i="14"/>
  <c r="K40" i="14" s="1"/>
  <c r="AA40" i="14"/>
  <c r="Q40" i="14"/>
  <c r="U40" i="14"/>
  <c r="G40" i="14"/>
  <c r="AK38" i="14"/>
  <c r="D33" i="15" s="1"/>
  <c r="AI38" i="14"/>
  <c r="AG39" i="14"/>
  <c r="AH39" i="14"/>
  <c r="Z40" i="14"/>
  <c r="AC40" i="14"/>
  <c r="AB40" i="14"/>
  <c r="P40" i="14"/>
  <c r="R40" i="14"/>
  <c r="S40" i="14"/>
  <c r="F40" i="14"/>
  <c r="H40" i="14"/>
  <c r="I40" i="14"/>
  <c r="V42" i="14"/>
  <c r="Y42" i="14" s="1"/>
  <c r="L42" i="14"/>
  <c r="O42" i="14" s="1"/>
  <c r="B42" i="14"/>
  <c r="E42" i="14" s="1"/>
  <c r="N41" i="14"/>
  <c r="T41" i="14" s="1"/>
  <c r="X41" i="14"/>
  <c r="AD41" i="14" s="1"/>
  <c r="AE41" i="14" s="1"/>
  <c r="D41" i="14"/>
  <c r="A43" i="14"/>
  <c r="CB29" i="14" l="1"/>
  <c r="BV30" i="14"/>
  <c r="BX30" i="14"/>
  <c r="BY30" i="14" s="1"/>
  <c r="BU31" i="14"/>
  <c r="BT31" i="14"/>
  <c r="BQ32" i="14"/>
  <c r="BS32" i="14" s="1"/>
  <c r="AM40" i="16"/>
  <c r="AN40" i="16" s="1"/>
  <c r="BK35" i="16"/>
  <c r="BL35" i="16"/>
  <c r="BF37" i="16"/>
  <c r="BH36" i="16"/>
  <c r="BJ36" i="16"/>
  <c r="AC41" i="16"/>
  <c r="AB41" i="16"/>
  <c r="Z41" i="16"/>
  <c r="E42" i="16"/>
  <c r="D42" i="16"/>
  <c r="G41" i="16"/>
  <c r="J41" i="16"/>
  <c r="K41" i="16" s="1"/>
  <c r="I41" i="16"/>
  <c r="H41" i="16"/>
  <c r="F41" i="16"/>
  <c r="AY42" i="16"/>
  <c r="AX42" i="16"/>
  <c r="AI39" i="16"/>
  <c r="AK39" i="16"/>
  <c r="AG40" i="16"/>
  <c r="BM34" i="16"/>
  <c r="BO34" i="16"/>
  <c r="BP34" i="16" s="1"/>
  <c r="AD41" i="16"/>
  <c r="AE41" i="16" s="1"/>
  <c r="AA41" i="16"/>
  <c r="AH40" i="16"/>
  <c r="S41" i="16"/>
  <c r="R41" i="16"/>
  <c r="P41" i="16"/>
  <c r="BX43" i="16"/>
  <c r="BU44" i="16"/>
  <c r="Y42" i="16"/>
  <c r="X42" i="16"/>
  <c r="BV32" i="16"/>
  <c r="BY32" i="16" s="1"/>
  <c r="BS33" i="16"/>
  <c r="B43" i="16"/>
  <c r="L43" i="16"/>
  <c r="AW43" i="16"/>
  <c r="V43" i="16"/>
  <c r="A44" i="16"/>
  <c r="AZ41" i="16"/>
  <c r="O42" i="16"/>
  <c r="N42" i="16"/>
  <c r="AQ38" i="16"/>
  <c r="AR38" i="16" s="1"/>
  <c r="AJ38" i="16"/>
  <c r="BB38" i="16"/>
  <c r="BC38" i="16" s="1"/>
  <c r="T41" i="16"/>
  <c r="U41" i="16" s="1"/>
  <c r="Q41" i="16"/>
  <c r="AM40" i="14"/>
  <c r="AN40" i="14" s="1"/>
  <c r="G35" i="15" s="1"/>
  <c r="S32" i="15"/>
  <c r="U32" i="15" s="1"/>
  <c r="V32" i="15" s="1"/>
  <c r="W32" i="15" s="1"/>
  <c r="X32" i="15" s="1"/>
  <c r="Z32" i="15"/>
  <c r="AA32" i="15" s="1"/>
  <c r="BJ34" i="14"/>
  <c r="BI34" i="14"/>
  <c r="B33" i="15"/>
  <c r="BB38" i="14"/>
  <c r="BC38" i="14" s="1"/>
  <c r="BF36" i="14"/>
  <c r="BH36" i="14" s="1"/>
  <c r="AY42" i="14"/>
  <c r="AX42" i="14"/>
  <c r="A38" i="15"/>
  <c r="AW43" i="14"/>
  <c r="AZ41" i="14"/>
  <c r="M37" i="15"/>
  <c r="CG42" i="14"/>
  <c r="CD43" i="14"/>
  <c r="AN39" i="14"/>
  <c r="G34" i="15" s="1"/>
  <c r="F34" i="15"/>
  <c r="BM33" i="14"/>
  <c r="BN33" i="14" s="1"/>
  <c r="BK33" i="14"/>
  <c r="AR37" i="14"/>
  <c r="K32" i="15" s="1"/>
  <c r="AU38" i="14"/>
  <c r="AJ38" i="14"/>
  <c r="C33" i="15" s="1"/>
  <c r="AQ38" i="14"/>
  <c r="J33" i="15" s="1"/>
  <c r="O33" i="15" s="1"/>
  <c r="P33" i="15" s="1"/>
  <c r="R33" i="15" s="1"/>
  <c r="J41" i="14"/>
  <c r="K41" i="14" s="1"/>
  <c r="AA41" i="14"/>
  <c r="Q41" i="14"/>
  <c r="U41" i="14"/>
  <c r="G41" i="14"/>
  <c r="AI39" i="14"/>
  <c r="AK39" i="14"/>
  <c r="D34" i="15" s="1"/>
  <c r="AG40" i="14"/>
  <c r="AH40" i="14"/>
  <c r="Z41" i="14"/>
  <c r="AC41" i="14"/>
  <c r="AB41" i="14"/>
  <c r="P41" i="14"/>
  <c r="S41" i="14"/>
  <c r="R41" i="14"/>
  <c r="F41" i="14"/>
  <c r="H41" i="14"/>
  <c r="I41" i="14"/>
  <c r="N42" i="14"/>
  <c r="T42" i="14" s="1"/>
  <c r="B43" i="14"/>
  <c r="E43" i="14" s="1"/>
  <c r="V43" i="14"/>
  <c r="Y43" i="14" s="1"/>
  <c r="L43" i="14"/>
  <c r="O43" i="14" s="1"/>
  <c r="X42" i="14"/>
  <c r="AD42" i="14" s="1"/>
  <c r="AE42" i="14" s="1"/>
  <c r="D42" i="14"/>
  <c r="A44" i="14"/>
  <c r="CB30" i="14" l="1"/>
  <c r="BV31" i="14"/>
  <c r="BX31" i="14"/>
  <c r="BY31" i="14" s="1"/>
  <c r="BU32" i="14"/>
  <c r="BT32" i="14"/>
  <c r="BQ33" i="14"/>
  <c r="BS33" i="14" s="1"/>
  <c r="F35" i="15"/>
  <c r="AQ39" i="16"/>
  <c r="AR39" i="16" s="1"/>
  <c r="AJ39" i="16"/>
  <c r="BB39" i="16"/>
  <c r="BC39" i="16" s="1"/>
  <c r="AZ42" i="16"/>
  <c r="T42" i="16"/>
  <c r="U42" i="16" s="1"/>
  <c r="Q42" i="16"/>
  <c r="BL36" i="16"/>
  <c r="BK36" i="16"/>
  <c r="AG41" i="16"/>
  <c r="BM35" i="16"/>
  <c r="BO35" i="16"/>
  <c r="BP35" i="16" s="1"/>
  <c r="N43" i="16"/>
  <c r="O43" i="16"/>
  <c r="AH41" i="16"/>
  <c r="BH37" i="16"/>
  <c r="BF38" i="16"/>
  <c r="BJ37" i="16"/>
  <c r="AC42" i="16"/>
  <c r="AH42" i="16" s="1"/>
  <c r="Z42" i="16"/>
  <c r="AB42" i="16"/>
  <c r="V44" i="16"/>
  <c r="B44" i="16"/>
  <c r="AW44" i="16"/>
  <c r="L44" i="16"/>
  <c r="A45" i="16"/>
  <c r="BX44" i="16"/>
  <c r="BU45" i="16"/>
  <c r="AM41" i="16"/>
  <c r="AN41" i="16" s="1"/>
  <c r="Y43" i="16"/>
  <c r="X43" i="16"/>
  <c r="I42" i="16"/>
  <c r="H42" i="16"/>
  <c r="F42" i="16"/>
  <c r="AX43" i="16"/>
  <c r="AY43" i="16"/>
  <c r="E43" i="16"/>
  <c r="D43" i="16"/>
  <c r="AU39" i="16"/>
  <c r="AU40" i="16" s="1"/>
  <c r="BV33" i="16"/>
  <c r="BY33" i="16" s="1"/>
  <c r="BS34" i="16"/>
  <c r="P42" i="16"/>
  <c r="R42" i="16"/>
  <c r="S42" i="16"/>
  <c r="AD42" i="16"/>
  <c r="AE42" i="16" s="1"/>
  <c r="AA42" i="16"/>
  <c r="AG42" i="16" s="1"/>
  <c r="AI40" i="16"/>
  <c r="AK40" i="16"/>
  <c r="J42" i="16"/>
  <c r="K42" i="16" s="1"/>
  <c r="G42" i="16"/>
  <c r="BM34" i="14"/>
  <c r="BN34" i="14" s="1"/>
  <c r="BK34" i="14"/>
  <c r="B34" i="15"/>
  <c r="BB39" i="14"/>
  <c r="BC39" i="14" s="1"/>
  <c r="AY43" i="14"/>
  <c r="AX43" i="14"/>
  <c r="CG43" i="14"/>
  <c r="CD44" i="14"/>
  <c r="S33" i="15"/>
  <c r="U33" i="15" s="1"/>
  <c r="V33" i="15" s="1"/>
  <c r="W33" i="15" s="1"/>
  <c r="X33" i="15" s="1"/>
  <c r="Z33" i="15"/>
  <c r="AA33" i="15" s="1"/>
  <c r="AZ42" i="14"/>
  <c r="BF37" i="14"/>
  <c r="BH37" i="14" s="1"/>
  <c r="A39" i="15"/>
  <c r="AW44" i="14"/>
  <c r="M38" i="15"/>
  <c r="BI35" i="14"/>
  <c r="BJ35" i="14"/>
  <c r="AR38" i="14"/>
  <c r="K33" i="15" s="1"/>
  <c r="AM41" i="14"/>
  <c r="AJ39" i="14"/>
  <c r="C34" i="15" s="1"/>
  <c r="AQ39" i="14"/>
  <c r="J34" i="15" s="1"/>
  <c r="O34" i="15" s="1"/>
  <c r="P34" i="15" s="1"/>
  <c r="R34" i="15" s="1"/>
  <c r="AU39" i="14"/>
  <c r="J42" i="14"/>
  <c r="K42" i="14" s="1"/>
  <c r="AA42" i="14"/>
  <c r="Q42" i="14"/>
  <c r="U42" i="14"/>
  <c r="G42" i="14"/>
  <c r="AI40" i="14"/>
  <c r="AG41" i="14"/>
  <c r="AK40" i="14"/>
  <c r="D35" i="15" s="1"/>
  <c r="AH41" i="14"/>
  <c r="P42" i="14"/>
  <c r="R42" i="14"/>
  <c r="S42" i="14"/>
  <c r="Z42" i="14"/>
  <c r="AB42" i="14"/>
  <c r="AC42" i="14"/>
  <c r="F42" i="14"/>
  <c r="H42" i="14"/>
  <c r="I42" i="14"/>
  <c r="B44" i="14"/>
  <c r="E44" i="14" s="1"/>
  <c r="V44" i="14"/>
  <c r="Y44" i="14" s="1"/>
  <c r="L44" i="14"/>
  <c r="O44" i="14" s="1"/>
  <c r="N43" i="14"/>
  <c r="T43" i="14" s="1"/>
  <c r="X43" i="14"/>
  <c r="AD43" i="14" s="1"/>
  <c r="AE43" i="14" s="1"/>
  <c r="D43" i="14"/>
  <c r="A45" i="14"/>
  <c r="CB31" i="14" l="1"/>
  <c r="BV32" i="14"/>
  <c r="BX32" i="14"/>
  <c r="BY32" i="14" s="1"/>
  <c r="BT33" i="14"/>
  <c r="BU33" i="14"/>
  <c r="BQ34" i="14"/>
  <c r="BS34" i="14" s="1"/>
  <c r="AQ40" i="16"/>
  <c r="AR40" i="16" s="1"/>
  <c r="AJ40" i="16"/>
  <c r="BB40" i="16"/>
  <c r="BC40" i="16" s="1"/>
  <c r="AI42" i="16"/>
  <c r="AK42" i="16"/>
  <c r="AW45" i="16"/>
  <c r="V45" i="16"/>
  <c r="L45" i="16"/>
  <c r="B45" i="16"/>
  <c r="A46" i="16"/>
  <c r="AY44" i="16"/>
  <c r="AX44" i="16"/>
  <c r="T43" i="16"/>
  <c r="U43" i="16" s="1"/>
  <c r="Q43" i="16"/>
  <c r="AU41" i="16"/>
  <c r="AU42" i="16" s="1"/>
  <c r="BX45" i="16"/>
  <c r="BU46" i="16"/>
  <c r="I43" i="16"/>
  <c r="F43" i="16"/>
  <c r="H43" i="16"/>
  <c r="BM36" i="16"/>
  <c r="BO36" i="16"/>
  <c r="BP36" i="16" s="1"/>
  <c r="AZ43" i="16"/>
  <c r="D44" i="16"/>
  <c r="E44" i="16"/>
  <c r="BS35" i="16"/>
  <c r="BV34" i="16"/>
  <c r="BY34" i="16" s="1"/>
  <c r="AA43" i="16"/>
  <c r="AG43" i="16" s="1"/>
  <c r="AD43" i="16"/>
  <c r="AE43" i="16" s="1"/>
  <c r="Y44" i="16"/>
  <c r="X44" i="16"/>
  <c r="AI41" i="16"/>
  <c r="AK41" i="16"/>
  <c r="J43" i="16"/>
  <c r="K43" i="16" s="1"/>
  <c r="G43" i="16"/>
  <c r="BL37" i="16"/>
  <c r="BK37" i="16"/>
  <c r="BH38" i="16"/>
  <c r="BF39" i="16"/>
  <c r="BJ38" i="16"/>
  <c r="O44" i="16"/>
  <c r="N44" i="16"/>
  <c r="S43" i="16"/>
  <c r="R43" i="16"/>
  <c r="P43" i="16"/>
  <c r="AM42" i="16"/>
  <c r="AN42" i="16" s="1"/>
  <c r="AB43" i="16"/>
  <c r="Z43" i="16"/>
  <c r="AC43" i="16"/>
  <c r="M39" i="15"/>
  <c r="CG44" i="14"/>
  <c r="CD45" i="14"/>
  <c r="BF38" i="14"/>
  <c r="BH38" i="14" s="1"/>
  <c r="AZ43" i="14"/>
  <c r="S34" i="15"/>
  <c r="U34" i="15" s="1"/>
  <c r="V34" i="15" s="1"/>
  <c r="W34" i="15" s="1"/>
  <c r="X34" i="15" s="1"/>
  <c r="Z34" i="15"/>
  <c r="AA34" i="15" s="1"/>
  <c r="AN41" i="14"/>
  <c r="G36" i="15" s="1"/>
  <c r="F36" i="15"/>
  <c r="BM35" i="14"/>
  <c r="BN35" i="14" s="1"/>
  <c r="BK35" i="14"/>
  <c r="B35" i="15"/>
  <c r="BB40" i="14"/>
  <c r="BC40" i="14" s="1"/>
  <c r="AX44" i="14"/>
  <c r="AY44" i="14"/>
  <c r="BI36" i="14"/>
  <c r="BJ36" i="14"/>
  <c r="A40" i="15"/>
  <c r="AW45" i="14"/>
  <c r="AM42" i="14"/>
  <c r="AR39" i="14"/>
  <c r="K34" i="15" s="1"/>
  <c r="AJ40" i="14"/>
  <c r="C35" i="15" s="1"/>
  <c r="AQ40" i="14"/>
  <c r="J35" i="15" s="1"/>
  <c r="O35" i="15" s="1"/>
  <c r="P35" i="15" s="1"/>
  <c r="R35" i="15" s="1"/>
  <c r="AU40" i="14"/>
  <c r="J43" i="14"/>
  <c r="K43" i="14" s="1"/>
  <c r="AA43" i="14"/>
  <c r="Q43" i="14"/>
  <c r="U43" i="14"/>
  <c r="G43" i="14"/>
  <c r="AK41" i="14"/>
  <c r="D36" i="15" s="1"/>
  <c r="AI41" i="14"/>
  <c r="AG42" i="14"/>
  <c r="AH42" i="14"/>
  <c r="Z43" i="14"/>
  <c r="AC43" i="14"/>
  <c r="AB43" i="14"/>
  <c r="P43" i="14"/>
  <c r="R43" i="14"/>
  <c r="S43" i="14"/>
  <c r="F43" i="14"/>
  <c r="H43" i="14"/>
  <c r="I43" i="14"/>
  <c r="B45" i="14"/>
  <c r="E45" i="14" s="1"/>
  <c r="V45" i="14"/>
  <c r="Y45" i="14" s="1"/>
  <c r="L45" i="14"/>
  <c r="O45" i="14" s="1"/>
  <c r="N44" i="14"/>
  <c r="T44" i="14" s="1"/>
  <c r="X44" i="14"/>
  <c r="AD44" i="14" s="1"/>
  <c r="AE44" i="14" s="1"/>
  <c r="A46" i="14"/>
  <c r="D44" i="14"/>
  <c r="CB32" i="14" l="1"/>
  <c r="CB33" i="14" s="1"/>
  <c r="BV33" i="14"/>
  <c r="BX33" i="14"/>
  <c r="BY33" i="14" s="1"/>
  <c r="BT34" i="14"/>
  <c r="BU34" i="14"/>
  <c r="BQ35" i="14"/>
  <c r="BS35" i="14" s="1"/>
  <c r="O45" i="16"/>
  <c r="N45" i="16"/>
  <c r="BO37" i="16"/>
  <c r="BP37" i="16" s="1"/>
  <c r="BM37" i="16"/>
  <c r="Y45" i="16"/>
  <c r="X45" i="16"/>
  <c r="AY45" i="16"/>
  <c r="AX45" i="16"/>
  <c r="G44" i="16"/>
  <c r="J44" i="16"/>
  <c r="K44" i="16" s="1"/>
  <c r="AA44" i="16"/>
  <c r="AD44" i="16"/>
  <c r="AE44" i="16" s="1"/>
  <c r="E45" i="16"/>
  <c r="D45" i="16"/>
  <c r="BU47" i="16"/>
  <c r="BX46" i="16"/>
  <c r="F44" i="16"/>
  <c r="I44" i="16"/>
  <c r="H44" i="16"/>
  <c r="Q44" i="16"/>
  <c r="T44" i="16"/>
  <c r="U44" i="16" s="1"/>
  <c r="P44" i="16"/>
  <c r="S44" i="16"/>
  <c r="R44" i="16"/>
  <c r="BK38" i="16"/>
  <c r="BL38" i="16"/>
  <c r="Z44" i="16"/>
  <c r="AB44" i="16"/>
  <c r="AC44" i="16"/>
  <c r="AZ44" i="16"/>
  <c r="BS36" i="16"/>
  <c r="BV35" i="16"/>
  <c r="BY35" i="16" s="1"/>
  <c r="AM43" i="16"/>
  <c r="AN43" i="16" s="1"/>
  <c r="AQ41" i="16"/>
  <c r="AR41" i="16" s="1"/>
  <c r="AJ41" i="16"/>
  <c r="BB41" i="16"/>
  <c r="BC41" i="16" s="1"/>
  <c r="AJ42" i="16"/>
  <c r="AQ42" i="16"/>
  <c r="AR42" i="16" s="1"/>
  <c r="BB42" i="16"/>
  <c r="BC42" i="16" s="1"/>
  <c r="AH43" i="16"/>
  <c r="AK43" i="16" s="1"/>
  <c r="BF40" i="16"/>
  <c r="BH39" i="16"/>
  <c r="BJ39" i="16"/>
  <c r="B46" i="16"/>
  <c r="AW46" i="16"/>
  <c r="V46" i="16"/>
  <c r="L46" i="16"/>
  <c r="A47" i="16"/>
  <c r="AZ44" i="14"/>
  <c r="S35" i="15"/>
  <c r="U35" i="15" s="1"/>
  <c r="V35" i="15" s="1"/>
  <c r="W35" i="15" s="1"/>
  <c r="X35" i="15" s="1"/>
  <c r="Z35" i="15"/>
  <c r="AA35" i="15" s="1"/>
  <c r="BJ37" i="14"/>
  <c r="BI37" i="14"/>
  <c r="AN42" i="14"/>
  <c r="G37" i="15" s="1"/>
  <c r="F37" i="15"/>
  <c r="BF39" i="14"/>
  <c r="BH39" i="14" s="1"/>
  <c r="B36" i="15"/>
  <c r="BB41" i="14"/>
  <c r="BC41" i="14" s="1"/>
  <c r="M40" i="15"/>
  <c r="AY45" i="14"/>
  <c r="AX45" i="14"/>
  <c r="CG45" i="14"/>
  <c r="CD46" i="14"/>
  <c r="AM43" i="14"/>
  <c r="A41" i="15"/>
  <c r="AW46" i="14"/>
  <c r="BK36" i="14"/>
  <c r="BM36" i="14"/>
  <c r="BN36" i="14" s="1"/>
  <c r="AR40" i="14"/>
  <c r="K35" i="15" s="1"/>
  <c r="AJ41" i="14"/>
  <c r="C36" i="15" s="1"/>
  <c r="AQ41" i="14"/>
  <c r="J36" i="15" s="1"/>
  <c r="O36" i="15" s="1"/>
  <c r="P36" i="15" s="1"/>
  <c r="R36" i="15" s="1"/>
  <c r="AU41" i="14"/>
  <c r="J44" i="14"/>
  <c r="K44" i="14" s="1"/>
  <c r="AA44" i="14"/>
  <c r="Q44" i="14"/>
  <c r="U44" i="14"/>
  <c r="G44" i="14"/>
  <c r="AI42" i="14"/>
  <c r="AG43" i="14"/>
  <c r="AH43" i="14"/>
  <c r="AK42" i="14"/>
  <c r="D37" i="15" s="1"/>
  <c r="Z44" i="14"/>
  <c r="AC44" i="14"/>
  <c r="AB44" i="14"/>
  <c r="P44" i="14"/>
  <c r="R44" i="14"/>
  <c r="S44" i="14"/>
  <c r="F44" i="14"/>
  <c r="I44" i="14"/>
  <c r="H44" i="14"/>
  <c r="B46" i="14"/>
  <c r="E46" i="14" s="1"/>
  <c r="V46" i="14"/>
  <c r="Y46" i="14" s="1"/>
  <c r="L46" i="14"/>
  <c r="O46" i="14" s="1"/>
  <c r="N45" i="14"/>
  <c r="T45" i="14" s="1"/>
  <c r="X45" i="14"/>
  <c r="AD45" i="14" s="1"/>
  <c r="AE45" i="14" s="1"/>
  <c r="D45" i="14"/>
  <c r="A47" i="14"/>
  <c r="BV34" i="14" l="1"/>
  <c r="BX34" i="14"/>
  <c r="BY34" i="14" s="1"/>
  <c r="BT35" i="14"/>
  <c r="BU35" i="14"/>
  <c r="BQ36" i="14"/>
  <c r="BS36" i="14" s="1"/>
  <c r="AX46" i="16"/>
  <c r="AY46" i="16"/>
  <c r="E46" i="16"/>
  <c r="D46" i="16"/>
  <c r="AZ45" i="16"/>
  <c r="BU48" i="16"/>
  <c r="BX47" i="16"/>
  <c r="BS37" i="16"/>
  <c r="BV36" i="16"/>
  <c r="BY36" i="16" s="1"/>
  <c r="R45" i="16"/>
  <c r="P45" i="16"/>
  <c r="S45" i="16"/>
  <c r="AA45" i="16"/>
  <c r="AD45" i="16"/>
  <c r="AE45" i="16" s="1"/>
  <c r="F45" i="16"/>
  <c r="H45" i="16"/>
  <c r="I45" i="16"/>
  <c r="L47" i="16"/>
  <c r="AW47" i="16"/>
  <c r="B47" i="16"/>
  <c r="V47" i="16"/>
  <c r="A48" i="16"/>
  <c r="AH44" i="16"/>
  <c r="AI43" i="16"/>
  <c r="BO38" i="16"/>
  <c r="BP38" i="16" s="1"/>
  <c r="BM38" i="16"/>
  <c r="BK39" i="16"/>
  <c r="BL39" i="16"/>
  <c r="AC45" i="16"/>
  <c r="AB45" i="16"/>
  <c r="Z45" i="16"/>
  <c r="G45" i="16"/>
  <c r="J45" i="16"/>
  <c r="K45" i="16" s="1"/>
  <c r="BF41" i="16"/>
  <c r="BH40" i="16"/>
  <c r="BJ40" i="16"/>
  <c r="Q45" i="16"/>
  <c r="T45" i="16"/>
  <c r="U45" i="16" s="1"/>
  <c r="AG44" i="16"/>
  <c r="O46" i="16"/>
  <c r="N46" i="16"/>
  <c r="Y46" i="16"/>
  <c r="X46" i="16"/>
  <c r="AM44" i="16"/>
  <c r="AN44" i="16" s="1"/>
  <c r="BJ38" i="14"/>
  <c r="BI38" i="14"/>
  <c r="BF40" i="14"/>
  <c r="BH40" i="14" s="1"/>
  <c r="CG46" i="14"/>
  <c r="CD47" i="14"/>
  <c r="S36" i="15"/>
  <c r="U36" i="15" s="1"/>
  <c r="V36" i="15" s="1"/>
  <c r="W36" i="15" s="1"/>
  <c r="X36" i="15" s="1"/>
  <c r="Z36" i="15"/>
  <c r="AA36" i="15" s="1"/>
  <c r="B37" i="15"/>
  <c r="BB42" i="14"/>
  <c r="BC42" i="14" s="1"/>
  <c r="AX46" i="14"/>
  <c r="AY46" i="14"/>
  <c r="M41" i="15"/>
  <c r="AN43" i="14"/>
  <c r="G38" i="15" s="1"/>
  <c r="F38" i="15"/>
  <c r="AZ45" i="14"/>
  <c r="BK37" i="14"/>
  <c r="BM37" i="14"/>
  <c r="BN37" i="14" s="1"/>
  <c r="A42" i="15"/>
  <c r="AW47" i="14"/>
  <c r="AR41" i="14"/>
  <c r="K36" i="15" s="1"/>
  <c r="AJ42" i="14"/>
  <c r="C37" i="15" s="1"/>
  <c r="AQ42" i="14"/>
  <c r="J37" i="15" s="1"/>
  <c r="O37" i="15" s="1"/>
  <c r="P37" i="15" s="1"/>
  <c r="R37" i="15" s="1"/>
  <c r="AM44" i="14"/>
  <c r="AU42" i="14"/>
  <c r="J45" i="14"/>
  <c r="K45" i="14" s="1"/>
  <c r="AA45" i="14"/>
  <c r="Q45" i="14"/>
  <c r="U45" i="14"/>
  <c r="G45" i="14"/>
  <c r="AI43" i="14"/>
  <c r="AG44" i="14"/>
  <c r="AK43" i="14"/>
  <c r="D38" i="15" s="1"/>
  <c r="AH44" i="14"/>
  <c r="Z45" i="14"/>
  <c r="AC45" i="14"/>
  <c r="AB45" i="14"/>
  <c r="P45" i="14"/>
  <c r="R45" i="14"/>
  <c r="S45" i="14"/>
  <c r="F45" i="14"/>
  <c r="H45" i="14"/>
  <c r="I45" i="14"/>
  <c r="B47" i="14"/>
  <c r="E47" i="14" s="1"/>
  <c r="V47" i="14"/>
  <c r="Y47" i="14" s="1"/>
  <c r="L47" i="14"/>
  <c r="O47" i="14" s="1"/>
  <c r="N46" i="14"/>
  <c r="T46" i="14" s="1"/>
  <c r="X46" i="14"/>
  <c r="AD46" i="14" s="1"/>
  <c r="AE46" i="14" s="1"/>
  <c r="D46" i="14"/>
  <c r="A48" i="14"/>
  <c r="CB34" i="14" l="1"/>
  <c r="BV35" i="14"/>
  <c r="BX35" i="14"/>
  <c r="BY35" i="14" s="1"/>
  <c r="BU36" i="14"/>
  <c r="BT36" i="14"/>
  <c r="BQ37" i="14"/>
  <c r="BS37" i="14" s="1"/>
  <c r="BO39" i="16"/>
  <c r="BP39" i="16" s="1"/>
  <c r="BM39" i="16"/>
  <c r="BV37" i="16"/>
  <c r="BY37" i="16" s="1"/>
  <c r="BS38" i="16"/>
  <c r="BU49" i="16"/>
  <c r="BX48" i="16"/>
  <c r="BH41" i="16"/>
  <c r="BF42" i="16"/>
  <c r="BJ41" i="16"/>
  <c r="L48" i="16"/>
  <c r="B48" i="16"/>
  <c r="AW48" i="16"/>
  <c r="V48" i="16"/>
  <c r="A49" i="16"/>
  <c r="I46" i="16"/>
  <c r="H46" i="16"/>
  <c r="F46" i="16"/>
  <c r="AY47" i="16"/>
  <c r="AX47" i="16"/>
  <c r="O47" i="16"/>
  <c r="N47" i="16"/>
  <c r="AA46" i="16"/>
  <c r="AD46" i="16"/>
  <c r="AE46" i="16" s="1"/>
  <c r="AM45" i="16"/>
  <c r="AN45" i="16" s="1"/>
  <c r="G46" i="16"/>
  <c r="J46" i="16"/>
  <c r="K46" i="16" s="1"/>
  <c r="Q46" i="16"/>
  <c r="T46" i="16"/>
  <c r="U46" i="16" s="1"/>
  <c r="S46" i="16"/>
  <c r="R46" i="16"/>
  <c r="P46" i="16"/>
  <c r="Y47" i="16"/>
  <c r="X47" i="16"/>
  <c r="AZ46" i="16"/>
  <c r="BL40" i="16"/>
  <c r="BK40" i="16"/>
  <c r="AJ43" i="16"/>
  <c r="AQ43" i="16"/>
  <c r="AR43" i="16" s="1"/>
  <c r="BB43" i="16"/>
  <c r="BC43" i="16" s="1"/>
  <c r="AU43" i="16"/>
  <c r="AC46" i="16"/>
  <c r="AB46" i="16"/>
  <c r="Z46" i="16"/>
  <c r="AG45" i="16"/>
  <c r="AK44" i="16"/>
  <c r="AI44" i="16"/>
  <c r="AH45" i="16"/>
  <c r="E47" i="16"/>
  <c r="D47" i="16"/>
  <c r="AN44" i="14"/>
  <c r="G39" i="15" s="1"/>
  <c r="F39" i="15"/>
  <c r="CG47" i="14"/>
  <c r="CD48" i="14"/>
  <c r="BF41" i="14"/>
  <c r="BH41" i="14" s="1"/>
  <c r="AX47" i="14"/>
  <c r="AY47" i="14"/>
  <c r="BJ39" i="14"/>
  <c r="BI39" i="14"/>
  <c r="S37" i="15"/>
  <c r="U37" i="15" s="1"/>
  <c r="V37" i="15" s="1"/>
  <c r="W37" i="15" s="1"/>
  <c r="X37" i="15" s="1"/>
  <c r="Z37" i="15"/>
  <c r="AA37" i="15" s="1"/>
  <c r="B38" i="15"/>
  <c r="BB43" i="14"/>
  <c r="BC43" i="14" s="1"/>
  <c r="M42" i="15"/>
  <c r="A43" i="15"/>
  <c r="AW48" i="14"/>
  <c r="AM45" i="14"/>
  <c r="AZ46" i="14"/>
  <c r="BM38" i="14"/>
  <c r="BN38" i="14" s="1"/>
  <c r="BK38" i="14"/>
  <c r="AR42" i="14"/>
  <c r="K37" i="15" s="1"/>
  <c r="AU43" i="14"/>
  <c r="AJ43" i="14"/>
  <c r="C38" i="15" s="1"/>
  <c r="AQ43" i="14"/>
  <c r="J38" i="15" s="1"/>
  <c r="O38" i="15" s="1"/>
  <c r="P38" i="15" s="1"/>
  <c r="R38" i="15" s="1"/>
  <c r="J46" i="14"/>
  <c r="K46" i="14" s="1"/>
  <c r="AA46" i="14"/>
  <c r="Q46" i="14"/>
  <c r="U46" i="14"/>
  <c r="G46" i="14"/>
  <c r="AI44" i="14"/>
  <c r="AG45" i="14"/>
  <c r="AK44" i="14"/>
  <c r="D39" i="15" s="1"/>
  <c r="AH45" i="14"/>
  <c r="Z46" i="14"/>
  <c r="AC46" i="14"/>
  <c r="AB46" i="14"/>
  <c r="P46" i="14"/>
  <c r="R46" i="14"/>
  <c r="S46" i="14"/>
  <c r="F46" i="14"/>
  <c r="H46" i="14"/>
  <c r="I46" i="14"/>
  <c r="L48" i="14"/>
  <c r="O48" i="14" s="1"/>
  <c r="B48" i="14"/>
  <c r="E48" i="14" s="1"/>
  <c r="V48" i="14"/>
  <c r="Y48" i="14" s="1"/>
  <c r="N47" i="14"/>
  <c r="T47" i="14" s="1"/>
  <c r="X47" i="14"/>
  <c r="AD47" i="14" s="1"/>
  <c r="AE47" i="14" s="1"/>
  <c r="D47" i="14"/>
  <c r="J47" i="14" s="1"/>
  <c r="A49" i="14"/>
  <c r="CB35" i="14" l="1"/>
  <c r="BV36" i="14"/>
  <c r="BX36" i="14"/>
  <c r="BY36" i="14" s="1"/>
  <c r="BU37" i="14"/>
  <c r="BT37" i="14"/>
  <c r="BQ38" i="14"/>
  <c r="BS38" i="14" s="1"/>
  <c r="I47" i="16"/>
  <c r="F47" i="16"/>
  <c r="H47" i="16"/>
  <c r="O48" i="16"/>
  <c r="N48" i="16"/>
  <c r="AZ47" i="16"/>
  <c r="BF43" i="16"/>
  <c r="BH42" i="16"/>
  <c r="BJ42" i="16"/>
  <c r="AK45" i="16"/>
  <c r="AI45" i="16"/>
  <c r="AG46" i="16"/>
  <c r="AX48" i="16"/>
  <c r="AY48" i="16"/>
  <c r="BK41" i="16"/>
  <c r="BL41" i="16"/>
  <c r="AM46" i="16"/>
  <c r="AN46" i="16" s="1"/>
  <c r="B49" i="16"/>
  <c r="L49" i="16"/>
  <c r="V49" i="16"/>
  <c r="AW49" i="16"/>
  <c r="A50" i="16"/>
  <c r="BS39" i="16"/>
  <c r="BV38" i="16"/>
  <c r="BY38" i="16" s="1"/>
  <c r="AU44" i="16"/>
  <c r="AU45" i="16" s="1"/>
  <c r="T47" i="16"/>
  <c r="U47" i="16" s="1"/>
  <c r="Q47" i="16"/>
  <c r="E48" i="16"/>
  <c r="D48" i="16"/>
  <c r="AJ44" i="16"/>
  <c r="AQ44" i="16"/>
  <c r="AR44" i="16" s="1"/>
  <c r="BB44" i="16"/>
  <c r="BC44" i="16" s="1"/>
  <c r="BO40" i="16"/>
  <c r="BP40" i="16" s="1"/>
  <c r="BM40" i="16"/>
  <c r="BU50" i="16"/>
  <c r="BX49" i="16"/>
  <c r="AA47" i="16"/>
  <c r="AD47" i="16"/>
  <c r="AE47" i="16" s="1"/>
  <c r="Y48" i="16"/>
  <c r="X48" i="16"/>
  <c r="AH46" i="16"/>
  <c r="Z47" i="16"/>
  <c r="AC47" i="16"/>
  <c r="AB47" i="16"/>
  <c r="J47" i="16"/>
  <c r="K47" i="16" s="1"/>
  <c r="G47" i="16"/>
  <c r="R47" i="16"/>
  <c r="S47" i="16"/>
  <c r="P47" i="16"/>
  <c r="AY48" i="14"/>
  <c r="AX48" i="14"/>
  <c r="M43" i="15"/>
  <c r="BI40" i="14"/>
  <c r="BJ40" i="14"/>
  <c r="S38" i="15"/>
  <c r="U38" i="15" s="1"/>
  <c r="V38" i="15" s="1"/>
  <c r="W38" i="15" s="1"/>
  <c r="X38" i="15" s="1"/>
  <c r="Z38" i="15"/>
  <c r="AA38" i="15" s="1"/>
  <c r="BF42" i="14"/>
  <c r="BH42" i="14" s="1"/>
  <c r="CG48" i="14"/>
  <c r="CD49" i="14"/>
  <c r="B39" i="15"/>
  <c r="BB44" i="14"/>
  <c r="BC44" i="14" s="1"/>
  <c r="AW49" i="14"/>
  <c r="A44" i="15"/>
  <c r="AM46" i="14"/>
  <c r="AZ47" i="14"/>
  <c r="AN45" i="14"/>
  <c r="G40" i="15" s="1"/>
  <c r="F40" i="15"/>
  <c r="BM39" i="14"/>
  <c r="BN39" i="14" s="1"/>
  <c r="BK39" i="14"/>
  <c r="AR43" i="14"/>
  <c r="K38" i="15" s="1"/>
  <c r="AJ44" i="14"/>
  <c r="C39" i="15" s="1"/>
  <c r="AQ44" i="14"/>
  <c r="J39" i="15" s="1"/>
  <c r="O39" i="15" s="1"/>
  <c r="P39" i="15" s="1"/>
  <c r="R39" i="15" s="1"/>
  <c r="AU44" i="14"/>
  <c r="AA47" i="14"/>
  <c r="Q47" i="14"/>
  <c r="U47" i="14"/>
  <c r="G47" i="14"/>
  <c r="K47" i="14"/>
  <c r="AI45" i="14"/>
  <c r="AG46" i="14"/>
  <c r="AH46" i="14"/>
  <c r="AK45" i="14"/>
  <c r="D40" i="15" s="1"/>
  <c r="Z47" i="14"/>
  <c r="AC47" i="14"/>
  <c r="AB47" i="14"/>
  <c r="P47" i="14"/>
  <c r="R47" i="14"/>
  <c r="S47" i="14"/>
  <c r="F47" i="14"/>
  <c r="H47" i="14"/>
  <c r="I47" i="14"/>
  <c r="V49" i="14"/>
  <c r="Y49" i="14" s="1"/>
  <c r="L49" i="14"/>
  <c r="O49" i="14" s="1"/>
  <c r="B49" i="14"/>
  <c r="E49" i="14" s="1"/>
  <c r="X48" i="14"/>
  <c r="AD48" i="14" s="1"/>
  <c r="AE48" i="14" s="1"/>
  <c r="N48" i="14"/>
  <c r="T48" i="14" s="1"/>
  <c r="D48" i="14"/>
  <c r="J48" i="14" s="1"/>
  <c r="A50" i="14"/>
  <c r="CB36" i="14" l="1"/>
  <c r="BV37" i="14"/>
  <c r="BX37" i="14"/>
  <c r="BY37" i="14" s="1"/>
  <c r="BU38" i="14"/>
  <c r="BT38" i="14"/>
  <c r="BQ39" i="14"/>
  <c r="BS39" i="14" s="1"/>
  <c r="AG47" i="16"/>
  <c r="E49" i="16"/>
  <c r="D49" i="16"/>
  <c r="BO41" i="16"/>
  <c r="BP41" i="16" s="1"/>
  <c r="BM41" i="16"/>
  <c r="AH47" i="16"/>
  <c r="T48" i="16"/>
  <c r="U48" i="16" s="1"/>
  <c r="Q48" i="16"/>
  <c r="BL42" i="16"/>
  <c r="BK42" i="16"/>
  <c r="BF44" i="16"/>
  <c r="BH43" i="16"/>
  <c r="BJ43" i="16"/>
  <c r="BX50" i="16"/>
  <c r="BU51" i="16"/>
  <c r="BS40" i="16"/>
  <c r="BV39" i="16"/>
  <c r="BY39" i="16" s="1"/>
  <c r="L50" i="16"/>
  <c r="B50" i="16"/>
  <c r="V50" i="16"/>
  <c r="AW50" i="16"/>
  <c r="A51" i="16"/>
  <c r="S48" i="16"/>
  <c r="P48" i="16"/>
  <c r="R48" i="16"/>
  <c r="AY49" i="16"/>
  <c r="AX49" i="16"/>
  <c r="AD48" i="16"/>
  <c r="AE48" i="16" s="1"/>
  <c r="AA48" i="16"/>
  <c r="AG48" i="16" s="1"/>
  <c r="Y49" i="16"/>
  <c r="X49" i="16"/>
  <c r="AQ45" i="16"/>
  <c r="AR45" i="16" s="1"/>
  <c r="AJ45" i="16"/>
  <c r="BB45" i="16"/>
  <c r="BC45" i="16" s="1"/>
  <c r="I48" i="16"/>
  <c r="F48" i="16"/>
  <c r="H48" i="16"/>
  <c r="AM47" i="16"/>
  <c r="AN47" i="16" s="1"/>
  <c r="AU46" i="16"/>
  <c r="AZ48" i="16"/>
  <c r="AK46" i="16"/>
  <c r="AI46" i="16"/>
  <c r="AC48" i="16"/>
  <c r="Z48" i="16"/>
  <c r="AB48" i="16"/>
  <c r="J48" i="16"/>
  <c r="K48" i="16" s="1"/>
  <c r="G48" i="16"/>
  <c r="O49" i="16"/>
  <c r="N49" i="16"/>
  <c r="AN46" i="14"/>
  <c r="G41" i="15" s="1"/>
  <c r="F41" i="15"/>
  <c r="S39" i="15"/>
  <c r="U39" i="15" s="1"/>
  <c r="V39" i="15" s="1"/>
  <c r="W39" i="15" s="1"/>
  <c r="X39" i="15" s="1"/>
  <c r="Z39" i="15"/>
  <c r="AA39" i="15" s="1"/>
  <c r="BK40" i="14"/>
  <c r="BM40" i="14"/>
  <c r="BN40" i="14" s="1"/>
  <c r="B40" i="15"/>
  <c r="BB45" i="14"/>
  <c r="BC45" i="14" s="1"/>
  <c r="CG49" i="14"/>
  <c r="CD50" i="14"/>
  <c r="A45" i="15"/>
  <c r="AW50" i="14"/>
  <c r="M44" i="15"/>
  <c r="AY49" i="14"/>
  <c r="AX49" i="14"/>
  <c r="BF43" i="14"/>
  <c r="BH43" i="14" s="1"/>
  <c r="AM47" i="14"/>
  <c r="BJ41" i="14"/>
  <c r="BI41" i="14"/>
  <c r="AZ48" i="14"/>
  <c r="AR44" i="14"/>
  <c r="K39" i="15" s="1"/>
  <c r="AJ45" i="14"/>
  <c r="C40" i="15" s="1"/>
  <c r="AQ45" i="14"/>
  <c r="J40" i="15" s="1"/>
  <c r="O40" i="15" s="1"/>
  <c r="P40" i="15" s="1"/>
  <c r="R40" i="15" s="1"/>
  <c r="AU45" i="14"/>
  <c r="AA48" i="14"/>
  <c r="Q48" i="14"/>
  <c r="U48" i="14"/>
  <c r="G48" i="14"/>
  <c r="K48" i="14"/>
  <c r="AH47" i="14"/>
  <c r="AI46" i="14"/>
  <c r="AG47" i="14"/>
  <c r="AK46" i="14"/>
  <c r="D41" i="15" s="1"/>
  <c r="P48" i="14"/>
  <c r="R48" i="14"/>
  <c r="S48" i="14"/>
  <c r="Z48" i="14"/>
  <c r="AC48" i="14"/>
  <c r="AB48" i="14"/>
  <c r="F48" i="14"/>
  <c r="H48" i="14"/>
  <c r="I48" i="14"/>
  <c r="V50" i="14"/>
  <c r="Y50" i="14" s="1"/>
  <c r="L50" i="14"/>
  <c r="O50" i="14" s="1"/>
  <c r="B50" i="14"/>
  <c r="E50" i="14" s="1"/>
  <c r="N49" i="14"/>
  <c r="T49" i="14" s="1"/>
  <c r="X49" i="14"/>
  <c r="AD49" i="14" s="1"/>
  <c r="AE49" i="14" s="1"/>
  <c r="D49" i="14"/>
  <c r="J49" i="14" s="1"/>
  <c r="A51" i="14"/>
  <c r="CB37" i="14" l="1"/>
  <c r="BV38" i="14"/>
  <c r="BX38" i="14"/>
  <c r="BY38" i="14" s="1"/>
  <c r="BU39" i="14"/>
  <c r="BT39" i="14"/>
  <c r="AU46" i="14"/>
  <c r="BQ40" i="14"/>
  <c r="BS40" i="14" s="1"/>
  <c r="P49" i="16"/>
  <c r="S49" i="16"/>
  <c r="R49" i="16"/>
  <c r="E50" i="16"/>
  <c r="D50" i="16"/>
  <c r="AQ46" i="16"/>
  <c r="AR46" i="16" s="1"/>
  <c r="AJ46" i="16"/>
  <c r="BB46" i="16"/>
  <c r="BC46" i="16" s="1"/>
  <c r="B51" i="16"/>
  <c r="AW51" i="16"/>
  <c r="V51" i="16"/>
  <c r="L51" i="16"/>
  <c r="A52" i="16"/>
  <c r="G49" i="16"/>
  <c r="J49" i="16"/>
  <c r="K49" i="16" s="1"/>
  <c r="AI48" i="16"/>
  <c r="AK48" i="16"/>
  <c r="N50" i="16"/>
  <c r="O50" i="16"/>
  <c r="AZ49" i="16"/>
  <c r="AH48" i="16"/>
  <c r="BU52" i="16"/>
  <c r="BX51" i="16"/>
  <c r="AA49" i="16"/>
  <c r="AD49" i="16"/>
  <c r="AE49" i="16" s="1"/>
  <c r="AY50" i="16"/>
  <c r="AX50" i="16"/>
  <c r="F49" i="16"/>
  <c r="I49" i="16"/>
  <c r="H49" i="16"/>
  <c r="AU47" i="16"/>
  <c r="X50" i="16"/>
  <c r="Y50" i="16"/>
  <c r="AM48" i="16"/>
  <c r="AN48" i="16" s="1"/>
  <c r="BM42" i="16"/>
  <c r="BO42" i="16"/>
  <c r="BP42" i="16" s="1"/>
  <c r="BS41" i="16"/>
  <c r="BV40" i="16"/>
  <c r="BY40" i="16" s="1"/>
  <c r="BL43" i="16"/>
  <c r="BK43" i="16"/>
  <c r="Q49" i="16"/>
  <c r="T49" i="16"/>
  <c r="U49" i="16" s="1"/>
  <c r="Z49" i="16"/>
  <c r="AC49" i="16"/>
  <c r="AH49" i="16" s="1"/>
  <c r="AB49" i="16"/>
  <c r="BH44" i="16"/>
  <c r="BF45" i="16"/>
  <c r="BJ44" i="16"/>
  <c r="AI47" i="16"/>
  <c r="AK47" i="16"/>
  <c r="BF44" i="14"/>
  <c r="BH44" i="14" s="1"/>
  <c r="BI42" i="14"/>
  <c r="BJ42" i="14"/>
  <c r="M45" i="15"/>
  <c r="S40" i="15"/>
  <c r="U40" i="15" s="1"/>
  <c r="V40" i="15" s="1"/>
  <c r="W40" i="15" s="1"/>
  <c r="X40" i="15" s="1"/>
  <c r="Z40" i="15"/>
  <c r="AA40" i="15" s="1"/>
  <c r="AY50" i="14"/>
  <c r="AX50" i="14"/>
  <c r="A46" i="15"/>
  <c r="AW51" i="14"/>
  <c r="BK41" i="14"/>
  <c r="BM41" i="14"/>
  <c r="BN41" i="14" s="1"/>
  <c r="CG50" i="14"/>
  <c r="CD51" i="14"/>
  <c r="AZ49" i="14"/>
  <c r="B41" i="15"/>
  <c r="BB46" i="14"/>
  <c r="BC46" i="14" s="1"/>
  <c r="AM48" i="14"/>
  <c r="AN47" i="14"/>
  <c r="G42" i="15" s="1"/>
  <c r="F42" i="15"/>
  <c r="AR45" i="14"/>
  <c r="K40" i="15" s="1"/>
  <c r="AJ46" i="14"/>
  <c r="C41" i="15" s="1"/>
  <c r="AQ46" i="14"/>
  <c r="J41" i="15" s="1"/>
  <c r="O41" i="15" s="1"/>
  <c r="P41" i="15" s="1"/>
  <c r="R41" i="15" s="1"/>
  <c r="AA49" i="14"/>
  <c r="Q49" i="14"/>
  <c r="U49" i="14"/>
  <c r="G49" i="14"/>
  <c r="K49" i="14"/>
  <c r="AH48" i="14"/>
  <c r="AK47" i="14"/>
  <c r="D42" i="15" s="1"/>
  <c r="AI47" i="14"/>
  <c r="AU47" i="14" s="1"/>
  <c r="AG48" i="14"/>
  <c r="Z49" i="14"/>
  <c r="AC49" i="14"/>
  <c r="AB49" i="14"/>
  <c r="P49" i="14"/>
  <c r="R49" i="14"/>
  <c r="S49" i="14"/>
  <c r="F49" i="14"/>
  <c r="I49" i="14"/>
  <c r="H49" i="14"/>
  <c r="V51" i="14"/>
  <c r="Y51" i="14" s="1"/>
  <c r="L51" i="14"/>
  <c r="O51" i="14" s="1"/>
  <c r="B51" i="14"/>
  <c r="E51" i="14" s="1"/>
  <c r="N50" i="14"/>
  <c r="T50" i="14" s="1"/>
  <c r="X50" i="14"/>
  <c r="AD50" i="14" s="1"/>
  <c r="AE50" i="14" s="1"/>
  <c r="D50" i="14"/>
  <c r="J50" i="14" s="1"/>
  <c r="A52" i="14"/>
  <c r="CB38" i="14" l="1"/>
  <c r="BV39" i="14"/>
  <c r="BX39" i="14"/>
  <c r="BY39" i="14" s="1"/>
  <c r="BU40" i="14"/>
  <c r="BT40" i="14"/>
  <c r="BQ41" i="14"/>
  <c r="BS41" i="14" s="1"/>
  <c r="BH45" i="16"/>
  <c r="BF46" i="16"/>
  <c r="BJ45" i="16"/>
  <c r="D51" i="16"/>
  <c r="E51" i="16"/>
  <c r="AZ50" i="16"/>
  <c r="Z50" i="16"/>
  <c r="AC50" i="16"/>
  <c r="AH50" i="16" s="1"/>
  <c r="AB50" i="16"/>
  <c r="J50" i="16"/>
  <c r="K50" i="16" s="1"/>
  <c r="G50" i="16"/>
  <c r="BX52" i="16"/>
  <c r="BU53" i="16"/>
  <c r="BK44" i="16"/>
  <c r="BL44" i="16"/>
  <c r="S50" i="16"/>
  <c r="R50" i="16"/>
  <c r="P50" i="16"/>
  <c r="BV41" i="16"/>
  <c r="BY41" i="16" s="1"/>
  <c r="BS42" i="16"/>
  <c r="AQ48" i="16"/>
  <c r="AR48" i="16" s="1"/>
  <c r="AJ48" i="16"/>
  <c r="BB48" i="16"/>
  <c r="BC48" i="16" s="1"/>
  <c r="V52" i="16"/>
  <c r="L52" i="16"/>
  <c r="B52" i="16"/>
  <c r="AW52" i="16"/>
  <c r="A53" i="16"/>
  <c r="AU48" i="16"/>
  <c r="O51" i="16"/>
  <c r="N51" i="16"/>
  <c r="AX51" i="16"/>
  <c r="AY51" i="16"/>
  <c r="T50" i="16"/>
  <c r="U50" i="16" s="1"/>
  <c r="Q50" i="16"/>
  <c r="AG49" i="16"/>
  <c r="AM49" i="16"/>
  <c r="AN49" i="16" s="1"/>
  <c r="AD50" i="16"/>
  <c r="AE50" i="16" s="1"/>
  <c r="AA50" i="16"/>
  <c r="I50" i="16"/>
  <c r="H50" i="16"/>
  <c r="F50" i="16"/>
  <c r="AJ47" i="16"/>
  <c r="AQ47" i="16"/>
  <c r="AR47" i="16" s="1"/>
  <c r="BB47" i="16"/>
  <c r="BC47" i="16" s="1"/>
  <c r="BO43" i="16"/>
  <c r="BP43" i="16" s="1"/>
  <c r="BM43" i="16"/>
  <c r="Y51" i="16"/>
  <c r="X51" i="16"/>
  <c r="S41" i="15"/>
  <c r="U41" i="15" s="1"/>
  <c r="V41" i="15" s="1"/>
  <c r="W41" i="15" s="1"/>
  <c r="X41" i="15" s="1"/>
  <c r="Z41" i="15"/>
  <c r="AA41" i="15" s="1"/>
  <c r="CG51" i="14"/>
  <c r="CD52" i="14"/>
  <c r="AN48" i="14"/>
  <c r="G43" i="15" s="1"/>
  <c r="F43" i="15"/>
  <c r="M46" i="15"/>
  <c r="B42" i="15"/>
  <c r="BB47" i="14"/>
  <c r="BC47" i="14" s="1"/>
  <c r="AX51" i="14"/>
  <c r="AY51" i="14"/>
  <c r="BJ43" i="14"/>
  <c r="BI43" i="14"/>
  <c r="BM42" i="14"/>
  <c r="BN42" i="14" s="1"/>
  <c r="BK42" i="14"/>
  <c r="AW52" i="14"/>
  <c r="A47" i="15"/>
  <c r="AM49" i="14"/>
  <c r="AZ50" i="14"/>
  <c r="BF45" i="14"/>
  <c r="BH45" i="14" s="1"/>
  <c r="AR46" i="14"/>
  <c r="K41" i="15" s="1"/>
  <c r="AJ47" i="14"/>
  <c r="C42" i="15" s="1"/>
  <c r="AQ47" i="14"/>
  <c r="J42" i="15" s="1"/>
  <c r="O42" i="15" s="1"/>
  <c r="P42" i="15" s="1"/>
  <c r="R42" i="15" s="1"/>
  <c r="AA50" i="14"/>
  <c r="Q50" i="14"/>
  <c r="U50" i="14"/>
  <c r="G50" i="14"/>
  <c r="K50" i="14"/>
  <c r="AK48" i="14"/>
  <c r="D43" i="15" s="1"/>
  <c r="AI48" i="14"/>
  <c r="AG49" i="14"/>
  <c r="AH49" i="14"/>
  <c r="Z50" i="14"/>
  <c r="AC50" i="14"/>
  <c r="AB50" i="14"/>
  <c r="P50" i="14"/>
  <c r="R50" i="14"/>
  <c r="S50" i="14"/>
  <c r="F50" i="14"/>
  <c r="H50" i="14"/>
  <c r="I50" i="14"/>
  <c r="V52" i="14"/>
  <c r="Y52" i="14" s="1"/>
  <c r="L52" i="14"/>
  <c r="O52" i="14" s="1"/>
  <c r="B52" i="14"/>
  <c r="E52" i="14" s="1"/>
  <c r="N51" i="14"/>
  <c r="T51" i="14" s="1"/>
  <c r="X51" i="14"/>
  <c r="AD51" i="14" s="1"/>
  <c r="AE51" i="14" s="1"/>
  <c r="D51" i="14"/>
  <c r="J51" i="14" s="1"/>
  <c r="A53" i="14"/>
  <c r="CB39" i="14" l="1"/>
  <c r="BV40" i="14"/>
  <c r="BX40" i="14"/>
  <c r="BY40" i="14" s="1"/>
  <c r="BT41" i="14"/>
  <c r="BU41" i="14"/>
  <c r="BQ42" i="14"/>
  <c r="BS42" i="14" s="1"/>
  <c r="E52" i="16"/>
  <c r="D52" i="16"/>
  <c r="BO44" i="16"/>
  <c r="BP44" i="16" s="1"/>
  <c r="BM44" i="16"/>
  <c r="X52" i="16"/>
  <c r="Y52" i="16"/>
  <c r="T51" i="16"/>
  <c r="U51" i="16" s="1"/>
  <c r="Q51" i="16"/>
  <c r="BL45" i="16"/>
  <c r="BK45" i="16"/>
  <c r="AK49" i="16"/>
  <c r="AI49" i="16"/>
  <c r="O52" i="16"/>
  <c r="N52" i="16"/>
  <c r="BX53" i="16"/>
  <c r="BU54" i="16"/>
  <c r="P51" i="16"/>
  <c r="S51" i="16"/>
  <c r="R51" i="16"/>
  <c r="AM50" i="16"/>
  <c r="AN50" i="16" s="1"/>
  <c r="BF47" i="16"/>
  <c r="BH46" i="16"/>
  <c r="BJ46" i="16"/>
  <c r="Z51" i="16"/>
  <c r="AC51" i="16"/>
  <c r="AB51" i="16"/>
  <c r="AW53" i="16"/>
  <c r="B53" i="16"/>
  <c r="V53" i="16"/>
  <c r="L53" i="16"/>
  <c r="A54" i="16"/>
  <c r="AY52" i="16"/>
  <c r="AX52" i="16"/>
  <c r="AZ51" i="16"/>
  <c r="F51" i="16"/>
  <c r="I51" i="16"/>
  <c r="H51" i="16"/>
  <c r="G51" i="16"/>
  <c r="AM51" i="16" s="1"/>
  <c r="AN51" i="16" s="1"/>
  <c r="J51" i="16"/>
  <c r="K51" i="16" s="1"/>
  <c r="AA51" i="16"/>
  <c r="AD51" i="16"/>
  <c r="AE51" i="16" s="1"/>
  <c r="AG50" i="16"/>
  <c r="AU49" i="16"/>
  <c r="BS43" i="16"/>
  <c r="BV42" i="16"/>
  <c r="BY42" i="16" s="1"/>
  <c r="AY52" i="14"/>
  <c r="AX52" i="14"/>
  <c r="S42" i="15"/>
  <c r="U42" i="15" s="1"/>
  <c r="V42" i="15" s="1"/>
  <c r="W42" i="15" s="1"/>
  <c r="X42" i="15" s="1"/>
  <c r="Z42" i="15"/>
  <c r="AA42" i="15" s="1"/>
  <c r="BK43" i="14"/>
  <c r="BM43" i="14"/>
  <c r="BN43" i="14" s="1"/>
  <c r="BF46" i="14"/>
  <c r="BH46" i="14" s="1"/>
  <c r="AZ51" i="14"/>
  <c r="B43" i="15"/>
  <c r="BB48" i="14"/>
  <c r="BC48" i="14" s="1"/>
  <c r="CG52" i="14"/>
  <c r="CD53" i="14"/>
  <c r="AN49" i="14"/>
  <c r="G44" i="15" s="1"/>
  <c r="F44" i="15"/>
  <c r="BJ44" i="14"/>
  <c r="BI44" i="14"/>
  <c r="A48" i="15"/>
  <c r="M48" i="15" s="1"/>
  <c r="AW53" i="14"/>
  <c r="M47" i="15"/>
  <c r="AR47" i="14"/>
  <c r="K42" i="15" s="1"/>
  <c r="AJ48" i="14"/>
  <c r="C43" i="15" s="1"/>
  <c r="AQ48" i="14"/>
  <c r="J43" i="15" s="1"/>
  <c r="O43" i="15" s="1"/>
  <c r="P43" i="15" s="1"/>
  <c r="R43" i="15" s="1"/>
  <c r="AM50" i="14"/>
  <c r="AU48" i="14"/>
  <c r="AA51" i="14"/>
  <c r="Q51" i="14"/>
  <c r="U51" i="14"/>
  <c r="G51" i="14"/>
  <c r="K51" i="14"/>
  <c r="AG50" i="14"/>
  <c r="AI49" i="14"/>
  <c r="AK49" i="14"/>
  <c r="D44" i="15" s="1"/>
  <c r="AH50" i="14"/>
  <c r="Z51" i="14"/>
  <c r="AC51" i="14"/>
  <c r="AB51" i="14"/>
  <c r="P51" i="14"/>
  <c r="S51" i="14"/>
  <c r="R51" i="14"/>
  <c r="F51" i="14"/>
  <c r="H51" i="14"/>
  <c r="I51" i="14"/>
  <c r="B53" i="14"/>
  <c r="E53" i="14" s="1"/>
  <c r="V53" i="14"/>
  <c r="Y53" i="14" s="1"/>
  <c r="L53" i="14"/>
  <c r="O53" i="14" s="1"/>
  <c r="N52" i="14"/>
  <c r="T52" i="14" s="1"/>
  <c r="X52" i="14"/>
  <c r="AD52" i="14" s="1"/>
  <c r="AE52" i="14" s="1"/>
  <c r="D52" i="14"/>
  <c r="J52" i="14" s="1"/>
  <c r="A54" i="14"/>
  <c r="CB40" i="14" l="1"/>
  <c r="BV41" i="14"/>
  <c r="BX41" i="14"/>
  <c r="BY41" i="14" s="1"/>
  <c r="BU42" i="14"/>
  <c r="BT42" i="14"/>
  <c r="BQ43" i="14"/>
  <c r="BS43" i="14" s="1"/>
  <c r="AU49" i="14"/>
  <c r="D53" i="16"/>
  <c r="E53" i="16"/>
  <c r="AY53" i="16"/>
  <c r="AX53" i="16"/>
  <c r="BS44" i="16"/>
  <c r="BV43" i="16"/>
  <c r="BY43" i="16" s="1"/>
  <c r="AU50" i="16"/>
  <c r="AA52" i="16"/>
  <c r="AD52" i="16"/>
  <c r="AE52" i="16" s="1"/>
  <c r="Q52" i="16"/>
  <c r="T52" i="16"/>
  <c r="U52" i="16" s="1"/>
  <c r="BL46" i="16"/>
  <c r="BK46" i="16"/>
  <c r="Y53" i="16"/>
  <c r="X53" i="16"/>
  <c r="BO45" i="16"/>
  <c r="BP45" i="16" s="1"/>
  <c r="BM45" i="16"/>
  <c r="BX54" i="16"/>
  <c r="BU55" i="16"/>
  <c r="AG51" i="16"/>
  <c r="L54" i="16"/>
  <c r="V54" i="16"/>
  <c r="AW54" i="16"/>
  <c r="B54" i="16"/>
  <c r="A55" i="16"/>
  <c r="AJ49" i="16"/>
  <c r="AQ49" i="16"/>
  <c r="AR49" i="16" s="1"/>
  <c r="BB49" i="16"/>
  <c r="BC49" i="16" s="1"/>
  <c r="G52" i="16"/>
  <c r="AM52" i="16" s="1"/>
  <c r="AN52" i="16" s="1"/>
  <c r="J52" i="16"/>
  <c r="K52" i="16" s="1"/>
  <c r="AC52" i="16"/>
  <c r="AB52" i="16"/>
  <c r="Z52" i="16"/>
  <c r="AH51" i="16"/>
  <c r="AI50" i="16"/>
  <c r="AK50" i="16"/>
  <c r="AZ52" i="16"/>
  <c r="R52" i="16"/>
  <c r="P52" i="16"/>
  <c r="S52" i="16"/>
  <c r="O53" i="16"/>
  <c r="N53" i="16"/>
  <c r="BF48" i="16"/>
  <c r="BH47" i="16"/>
  <c r="BJ47" i="16"/>
  <c r="F52" i="16"/>
  <c r="I52" i="16"/>
  <c r="H52" i="16"/>
  <c r="AN50" i="14"/>
  <c r="G45" i="15" s="1"/>
  <c r="F45" i="15"/>
  <c r="B44" i="15"/>
  <c r="BB49" i="14"/>
  <c r="BC49" i="14" s="1"/>
  <c r="BM44" i="14"/>
  <c r="BN44" i="14" s="1"/>
  <c r="BK44" i="14"/>
  <c r="BF47" i="14"/>
  <c r="BH47" i="14" s="1"/>
  <c r="CG53" i="14"/>
  <c r="CD54" i="14"/>
  <c r="AM51" i="14"/>
  <c r="AZ52" i="14"/>
  <c r="S43" i="15"/>
  <c r="U43" i="15" s="1"/>
  <c r="V43" i="15" s="1"/>
  <c r="W43" i="15" s="1"/>
  <c r="X43" i="15" s="1"/>
  <c r="Z43" i="15"/>
  <c r="AA43" i="15" s="1"/>
  <c r="A49" i="15"/>
  <c r="AW54" i="14"/>
  <c r="AX53" i="14"/>
  <c r="AY53" i="14"/>
  <c r="BI45" i="14"/>
  <c r="BJ45" i="14"/>
  <c r="AR48" i="14"/>
  <c r="K43" i="15" s="1"/>
  <c r="AJ49" i="14"/>
  <c r="C44" i="15" s="1"/>
  <c r="AQ49" i="14"/>
  <c r="J44" i="15" s="1"/>
  <c r="O44" i="15" s="1"/>
  <c r="P44" i="15" s="1"/>
  <c r="R44" i="15" s="1"/>
  <c r="AA52" i="14"/>
  <c r="Q52" i="14"/>
  <c r="U52" i="14"/>
  <c r="G52" i="14"/>
  <c r="K52" i="14"/>
  <c r="AI50" i="14"/>
  <c r="AG51" i="14"/>
  <c r="AK50" i="14"/>
  <c r="D45" i="15" s="1"/>
  <c r="AH51" i="14"/>
  <c r="Z52" i="14"/>
  <c r="AB52" i="14"/>
  <c r="AC52" i="14"/>
  <c r="P52" i="14"/>
  <c r="R52" i="14"/>
  <c r="S52" i="14"/>
  <c r="F52" i="14"/>
  <c r="H52" i="14"/>
  <c r="I52" i="14"/>
  <c r="B54" i="14"/>
  <c r="E54" i="14" s="1"/>
  <c r="V54" i="14"/>
  <c r="Y54" i="14" s="1"/>
  <c r="L54" i="14"/>
  <c r="O54" i="14" s="1"/>
  <c r="N53" i="14"/>
  <c r="T53" i="14" s="1"/>
  <c r="X53" i="14"/>
  <c r="AD53" i="14" s="1"/>
  <c r="AE53" i="14" s="1"/>
  <c r="D53" i="14"/>
  <c r="J53" i="14" s="1"/>
  <c r="A55" i="14"/>
  <c r="CB41" i="14" l="1"/>
  <c r="BV42" i="14"/>
  <c r="BX42" i="14"/>
  <c r="BY42" i="14" s="1"/>
  <c r="BU43" i="14"/>
  <c r="BT43" i="14"/>
  <c r="BQ44" i="14"/>
  <c r="BS44" i="14" s="1"/>
  <c r="AM52" i="14"/>
  <c r="F47" i="15" s="1"/>
  <c r="AK51" i="16"/>
  <c r="AI51" i="16"/>
  <c r="T53" i="16"/>
  <c r="U53" i="16" s="1"/>
  <c r="Q53" i="16"/>
  <c r="AU51" i="16"/>
  <c r="B55" i="16"/>
  <c r="AW55" i="16"/>
  <c r="L55" i="16"/>
  <c r="V55" i="16"/>
  <c r="A56" i="16"/>
  <c r="BF49" i="16"/>
  <c r="BH48" i="16"/>
  <c r="BJ48" i="16"/>
  <c r="AD53" i="16"/>
  <c r="AE53" i="16" s="1"/>
  <c r="AA53" i="16"/>
  <c r="D54" i="16"/>
  <c r="E54" i="16"/>
  <c r="AX54" i="16"/>
  <c r="AY54" i="16"/>
  <c r="AH52" i="16"/>
  <c r="X54" i="16"/>
  <c r="Y54" i="16"/>
  <c r="BO46" i="16"/>
  <c r="BP46" i="16" s="1"/>
  <c r="BM46" i="16"/>
  <c r="H53" i="16"/>
  <c r="I53" i="16"/>
  <c r="F53" i="16"/>
  <c r="BU56" i="16"/>
  <c r="BX55" i="16"/>
  <c r="AG52" i="16"/>
  <c r="BL47" i="16"/>
  <c r="BK47" i="16"/>
  <c r="AJ50" i="16"/>
  <c r="AQ50" i="16"/>
  <c r="AR50" i="16" s="1"/>
  <c r="BB50" i="16"/>
  <c r="BC50" i="16" s="1"/>
  <c r="BS45" i="16"/>
  <c r="BV44" i="16"/>
  <c r="BY44" i="16" s="1"/>
  <c r="AB53" i="16"/>
  <c r="Z53" i="16"/>
  <c r="AC53" i="16"/>
  <c r="R53" i="16"/>
  <c r="S53" i="16"/>
  <c r="P53" i="16"/>
  <c r="AZ53" i="16"/>
  <c r="N54" i="16"/>
  <c r="O54" i="16"/>
  <c r="J53" i="16"/>
  <c r="K53" i="16" s="1"/>
  <c r="G53" i="16"/>
  <c r="AM53" i="16" s="1"/>
  <c r="AN53" i="16" s="1"/>
  <c r="A50" i="15"/>
  <c r="AW55" i="14"/>
  <c r="AX54" i="14"/>
  <c r="AY54" i="14"/>
  <c r="BI46" i="14"/>
  <c r="BJ46" i="14"/>
  <c r="AN51" i="14"/>
  <c r="G46" i="15" s="1"/>
  <c r="F46" i="15"/>
  <c r="S44" i="15"/>
  <c r="U44" i="15" s="1"/>
  <c r="V44" i="15" s="1"/>
  <c r="W44" i="15" s="1"/>
  <c r="X44" i="15" s="1"/>
  <c r="Z44" i="15"/>
  <c r="AA44" i="15" s="1"/>
  <c r="AZ53" i="14"/>
  <c r="CG54" i="14"/>
  <c r="CD55" i="14"/>
  <c r="M49" i="15"/>
  <c r="BF48" i="14"/>
  <c r="BH48" i="14" s="1"/>
  <c r="BM45" i="14"/>
  <c r="BN45" i="14" s="1"/>
  <c r="BK45" i="14"/>
  <c r="B45" i="15"/>
  <c r="BB50" i="14"/>
  <c r="BC50" i="14" s="1"/>
  <c r="AR49" i="14"/>
  <c r="K44" i="15" s="1"/>
  <c r="AJ50" i="14"/>
  <c r="C45" i="15" s="1"/>
  <c r="AQ50" i="14"/>
  <c r="J45" i="15" s="1"/>
  <c r="O45" i="15" s="1"/>
  <c r="P45" i="15" s="1"/>
  <c r="R45" i="15" s="1"/>
  <c r="AU50" i="14"/>
  <c r="AA53" i="14"/>
  <c r="Q53" i="14"/>
  <c r="U53" i="14"/>
  <c r="G53" i="14"/>
  <c r="K53" i="14"/>
  <c r="AI51" i="14"/>
  <c r="AG52" i="14"/>
  <c r="AK51" i="14"/>
  <c r="D46" i="15" s="1"/>
  <c r="AH52" i="14"/>
  <c r="Z53" i="14"/>
  <c r="AC53" i="14"/>
  <c r="AB53" i="14"/>
  <c r="P53" i="14"/>
  <c r="R53" i="14"/>
  <c r="S53" i="14"/>
  <c r="F53" i="14"/>
  <c r="H53" i="14"/>
  <c r="I53" i="14"/>
  <c r="B55" i="14"/>
  <c r="E55" i="14" s="1"/>
  <c r="V55" i="14"/>
  <c r="Y55" i="14" s="1"/>
  <c r="L55" i="14"/>
  <c r="O55" i="14" s="1"/>
  <c r="N54" i="14"/>
  <c r="T54" i="14" s="1"/>
  <c r="X54" i="14"/>
  <c r="AD54" i="14" s="1"/>
  <c r="AE54" i="14" s="1"/>
  <c r="D54" i="14"/>
  <c r="J54" i="14" s="1"/>
  <c r="A56" i="14"/>
  <c r="CB42" i="14" l="1"/>
  <c r="BV43" i="14"/>
  <c r="BX43" i="14"/>
  <c r="BY43" i="14" s="1"/>
  <c r="BT44" i="14"/>
  <c r="BU44" i="14"/>
  <c r="AN52" i="14"/>
  <c r="G47" i="15" s="1"/>
  <c r="BQ45" i="14"/>
  <c r="BS45" i="14" s="1"/>
  <c r="O55" i="16"/>
  <c r="N55" i="16"/>
  <c r="J54" i="16"/>
  <c r="K54" i="16" s="1"/>
  <c r="G54" i="16"/>
  <c r="AM54" i="16" s="1"/>
  <c r="AN54" i="16" s="1"/>
  <c r="R54" i="16"/>
  <c r="P54" i="16"/>
  <c r="S54" i="16"/>
  <c r="F54" i="16"/>
  <c r="I54" i="16"/>
  <c r="H54" i="16"/>
  <c r="Q54" i="16"/>
  <c r="T54" i="16"/>
  <c r="U54" i="16" s="1"/>
  <c r="AG53" i="16"/>
  <c r="AU52" i="16"/>
  <c r="BL48" i="16"/>
  <c r="BK48" i="16"/>
  <c r="AC54" i="16"/>
  <c r="Z54" i="16"/>
  <c r="AB54" i="16"/>
  <c r="BO47" i="16"/>
  <c r="BP47" i="16" s="1"/>
  <c r="BM47" i="16"/>
  <c r="AD54" i="16"/>
  <c r="AE54" i="16" s="1"/>
  <c r="AA54" i="16"/>
  <c r="BF50" i="16"/>
  <c r="BH49" i="16"/>
  <c r="BJ49" i="16"/>
  <c r="AJ51" i="16"/>
  <c r="AQ51" i="16"/>
  <c r="AR51" i="16" s="1"/>
  <c r="BB51" i="16"/>
  <c r="BC51" i="16" s="1"/>
  <c r="AZ54" i="16"/>
  <c r="BU57" i="16"/>
  <c r="BX56" i="16"/>
  <c r="Y55" i="16"/>
  <c r="X55" i="16"/>
  <c r="BV45" i="16"/>
  <c r="BY45" i="16" s="1"/>
  <c r="BS46" i="16"/>
  <c r="AX55" i="16"/>
  <c r="AY55" i="16"/>
  <c r="D55" i="16"/>
  <c r="E55" i="16"/>
  <c r="AH53" i="16"/>
  <c r="AI52" i="16"/>
  <c r="AK52" i="16"/>
  <c r="L56" i="16"/>
  <c r="AW56" i="16"/>
  <c r="B56" i="16"/>
  <c r="V56" i="16"/>
  <c r="A57" i="16"/>
  <c r="AM53" i="14"/>
  <c r="AN53" i="14" s="1"/>
  <c r="G48" i="15" s="1"/>
  <c r="CG55" i="14"/>
  <c r="CD56" i="14"/>
  <c r="BM46" i="14"/>
  <c r="BN46" i="14" s="1"/>
  <c r="BK46" i="14"/>
  <c r="B46" i="15"/>
  <c r="BB51" i="14"/>
  <c r="BC51" i="14" s="1"/>
  <c r="A51" i="15"/>
  <c r="AW56" i="14"/>
  <c r="S45" i="15"/>
  <c r="U45" i="15" s="1"/>
  <c r="V45" i="15" s="1"/>
  <c r="W45" i="15" s="1"/>
  <c r="X45" i="15" s="1"/>
  <c r="Z45" i="15"/>
  <c r="AA45" i="15" s="1"/>
  <c r="AZ54" i="14"/>
  <c r="BJ47" i="14"/>
  <c r="BI47" i="14"/>
  <c r="AY55" i="14"/>
  <c r="AX55" i="14"/>
  <c r="BF49" i="14"/>
  <c r="BH49" i="14" s="1"/>
  <c r="M50" i="15"/>
  <c r="AR50" i="14"/>
  <c r="K45" i="15" s="1"/>
  <c r="AJ51" i="14"/>
  <c r="C46" i="15" s="1"/>
  <c r="AQ51" i="14"/>
  <c r="J46" i="15" s="1"/>
  <c r="O46" i="15" s="1"/>
  <c r="P46" i="15" s="1"/>
  <c r="R46" i="15" s="1"/>
  <c r="AU51" i="14"/>
  <c r="AA54" i="14"/>
  <c r="Q54" i="14"/>
  <c r="U54" i="14"/>
  <c r="G54" i="14"/>
  <c r="K54" i="14"/>
  <c r="AI52" i="14"/>
  <c r="AG53" i="14"/>
  <c r="AH53" i="14"/>
  <c r="AK52" i="14"/>
  <c r="D47" i="15" s="1"/>
  <c r="Z54" i="14"/>
  <c r="AC54" i="14"/>
  <c r="AB54" i="14"/>
  <c r="P54" i="14"/>
  <c r="R54" i="14"/>
  <c r="S54" i="14"/>
  <c r="F54" i="14"/>
  <c r="I54" i="14"/>
  <c r="H54" i="14"/>
  <c r="N55" i="14"/>
  <c r="T55" i="14" s="1"/>
  <c r="B56" i="14"/>
  <c r="E56" i="14" s="1"/>
  <c r="V56" i="14"/>
  <c r="Y56" i="14" s="1"/>
  <c r="L56" i="14"/>
  <c r="O56" i="14" s="1"/>
  <c r="X55" i="14"/>
  <c r="AD55" i="14" s="1"/>
  <c r="AE55" i="14" s="1"/>
  <c r="D55" i="14"/>
  <c r="J55" i="14" s="1"/>
  <c r="A57" i="14"/>
  <c r="CB43" i="14" l="1"/>
  <c r="BV44" i="14"/>
  <c r="BX44" i="14"/>
  <c r="BY44" i="14" s="1"/>
  <c r="BT45" i="14"/>
  <c r="BU45" i="14"/>
  <c r="BQ46" i="14"/>
  <c r="BS46" i="14" s="1"/>
  <c r="F48" i="15"/>
  <c r="V57" i="16"/>
  <c r="L57" i="16"/>
  <c r="B57" i="16"/>
  <c r="AW57" i="16"/>
  <c r="A58" i="16"/>
  <c r="Y56" i="16"/>
  <c r="X56" i="16"/>
  <c r="AH54" i="16"/>
  <c r="BL49" i="16"/>
  <c r="BK49" i="16"/>
  <c r="O56" i="16"/>
  <c r="N56" i="16"/>
  <c r="BO48" i="16"/>
  <c r="BP48" i="16" s="1"/>
  <c r="BM48" i="16"/>
  <c r="BF51" i="16"/>
  <c r="BH50" i="16"/>
  <c r="BJ50" i="16"/>
  <c r="AG54" i="16"/>
  <c r="J55" i="16"/>
  <c r="K55" i="16" s="1"/>
  <c r="G55" i="16"/>
  <c r="AZ55" i="16"/>
  <c r="BS47" i="16"/>
  <c r="BV46" i="16"/>
  <c r="BY46" i="16" s="1"/>
  <c r="AD55" i="16"/>
  <c r="AE55" i="16" s="1"/>
  <c r="AA55" i="16"/>
  <c r="Z55" i="16"/>
  <c r="AC55" i="16"/>
  <c r="AH55" i="16" s="1"/>
  <c r="AB55" i="16"/>
  <c r="AQ52" i="16"/>
  <c r="AR52" i="16" s="1"/>
  <c r="AJ52" i="16"/>
  <c r="BB52" i="16"/>
  <c r="BC52" i="16" s="1"/>
  <c r="T55" i="16"/>
  <c r="U55" i="16" s="1"/>
  <c r="Q55" i="16"/>
  <c r="E56" i="16"/>
  <c r="D56" i="16"/>
  <c r="AX56" i="16"/>
  <c r="AY56" i="16"/>
  <c r="AI53" i="16"/>
  <c r="AK53" i="16"/>
  <c r="BX57" i="16"/>
  <c r="BU58" i="16"/>
  <c r="F55" i="16"/>
  <c r="I55" i="16"/>
  <c r="H55" i="16"/>
  <c r="S55" i="16"/>
  <c r="R55" i="16"/>
  <c r="P55" i="16"/>
  <c r="AZ55" i="14"/>
  <c r="AY56" i="14"/>
  <c r="AX56" i="14"/>
  <c r="M51" i="15"/>
  <c r="S46" i="15"/>
  <c r="U46" i="15" s="1"/>
  <c r="V46" i="15" s="1"/>
  <c r="W46" i="15" s="1"/>
  <c r="X46" i="15" s="1"/>
  <c r="Z46" i="15"/>
  <c r="AA46" i="15" s="1"/>
  <c r="BK47" i="14"/>
  <c r="BM47" i="14"/>
  <c r="BN47" i="14" s="1"/>
  <c r="B47" i="15"/>
  <c r="BB52" i="14"/>
  <c r="BC52" i="14" s="1"/>
  <c r="AW57" i="14"/>
  <c r="A52" i="15"/>
  <c r="BJ48" i="14"/>
  <c r="BI48" i="14"/>
  <c r="CG56" i="14"/>
  <c r="CD57" i="14"/>
  <c r="AM54" i="14"/>
  <c r="BF50" i="14"/>
  <c r="BH50" i="14" s="1"/>
  <c r="AR51" i="14"/>
  <c r="K46" i="15" s="1"/>
  <c r="AJ52" i="14"/>
  <c r="C47" i="15" s="1"/>
  <c r="AQ52" i="14"/>
  <c r="J47" i="15" s="1"/>
  <c r="O47" i="15" s="1"/>
  <c r="P47" i="15" s="1"/>
  <c r="R47" i="15" s="1"/>
  <c r="AU52" i="14"/>
  <c r="AA55" i="14"/>
  <c r="Q55" i="14"/>
  <c r="U55" i="14"/>
  <c r="G55" i="14"/>
  <c r="K55" i="14"/>
  <c r="AI53" i="14"/>
  <c r="AG54" i="14"/>
  <c r="AK53" i="14"/>
  <c r="D48" i="15" s="1"/>
  <c r="AH54" i="14"/>
  <c r="P55" i="14"/>
  <c r="R55" i="14"/>
  <c r="S55" i="14"/>
  <c r="Z55" i="14"/>
  <c r="AC55" i="14"/>
  <c r="AB55" i="14"/>
  <c r="F55" i="14"/>
  <c r="H55" i="14"/>
  <c r="I55" i="14"/>
  <c r="X56" i="14"/>
  <c r="AD56" i="14" s="1"/>
  <c r="AE56" i="14" s="1"/>
  <c r="B57" i="14"/>
  <c r="E57" i="14" s="1"/>
  <c r="V57" i="14"/>
  <c r="Y57" i="14" s="1"/>
  <c r="L57" i="14"/>
  <c r="O57" i="14" s="1"/>
  <c r="N56" i="14"/>
  <c r="T56" i="14" s="1"/>
  <c r="D56" i="14"/>
  <c r="J56" i="14" s="1"/>
  <c r="A58" i="14"/>
  <c r="CB44" i="14" l="1"/>
  <c r="BV45" i="14"/>
  <c r="BX45" i="14"/>
  <c r="BY45" i="14" s="1"/>
  <c r="BU46" i="14"/>
  <c r="BT46" i="14"/>
  <c r="AM55" i="14"/>
  <c r="AN55" i="14" s="1"/>
  <c r="G50" i="15" s="1"/>
  <c r="BQ47" i="14"/>
  <c r="BS47" i="14" s="1"/>
  <c r="BO49" i="16"/>
  <c r="BP49" i="16" s="1"/>
  <c r="BM49" i="16"/>
  <c r="BL50" i="16"/>
  <c r="BK50" i="16"/>
  <c r="F56" i="16"/>
  <c r="H56" i="16"/>
  <c r="I56" i="16"/>
  <c r="Z56" i="16"/>
  <c r="AC56" i="16"/>
  <c r="AB56" i="16"/>
  <c r="L58" i="16"/>
  <c r="V58" i="16"/>
  <c r="AW58" i="16"/>
  <c r="B58" i="16"/>
  <c r="A59" i="16"/>
  <c r="Q56" i="16"/>
  <c r="T56" i="16"/>
  <c r="U56" i="16" s="1"/>
  <c r="G56" i="16"/>
  <c r="J56" i="16"/>
  <c r="K56" i="16" s="1"/>
  <c r="AG55" i="16"/>
  <c r="BF52" i="16"/>
  <c r="BH51" i="16"/>
  <c r="BJ51" i="16"/>
  <c r="BU59" i="16"/>
  <c r="BX58" i="16"/>
  <c r="P56" i="16"/>
  <c r="R56" i="16"/>
  <c r="S56" i="16"/>
  <c r="O57" i="16"/>
  <c r="N57" i="16"/>
  <c r="AZ56" i="16"/>
  <c r="AI54" i="16"/>
  <c r="AK54" i="16"/>
  <c r="AA56" i="16"/>
  <c r="AD56" i="16"/>
  <c r="AE56" i="16" s="1"/>
  <c r="BS48" i="16"/>
  <c r="BV47" i="16"/>
  <c r="BY47" i="16" s="1"/>
  <c r="AY57" i="16"/>
  <c r="AX57" i="16"/>
  <c r="E57" i="16"/>
  <c r="D57" i="16"/>
  <c r="AJ53" i="16"/>
  <c r="AQ53" i="16"/>
  <c r="AR53" i="16" s="1"/>
  <c r="BB53" i="16"/>
  <c r="BC53" i="16" s="1"/>
  <c r="AU53" i="16"/>
  <c r="AU54" i="16" s="1"/>
  <c r="AM55" i="16"/>
  <c r="AN55" i="16" s="1"/>
  <c r="Y57" i="16"/>
  <c r="X57" i="16"/>
  <c r="CG57" i="14"/>
  <c r="CD58" i="14"/>
  <c r="BM48" i="14"/>
  <c r="BN48" i="14" s="1"/>
  <c r="BK48" i="14"/>
  <c r="AZ56" i="14"/>
  <c r="S47" i="15"/>
  <c r="U47" i="15" s="1"/>
  <c r="V47" i="15" s="1"/>
  <c r="W47" i="15" s="1"/>
  <c r="X47" i="15" s="1"/>
  <c r="Z47" i="15"/>
  <c r="AA47" i="15" s="1"/>
  <c r="AX57" i="14"/>
  <c r="AY57" i="14"/>
  <c r="BI49" i="14"/>
  <c r="BJ49" i="14"/>
  <c r="B48" i="15"/>
  <c r="BB53" i="14"/>
  <c r="BC53" i="14" s="1"/>
  <c r="BF51" i="14"/>
  <c r="BH51" i="14" s="1"/>
  <c r="M52" i="15"/>
  <c r="AW58" i="14"/>
  <c r="A53" i="15"/>
  <c r="AN54" i="14"/>
  <c r="G49" i="15" s="1"/>
  <c r="F49" i="15"/>
  <c r="AR52" i="14"/>
  <c r="K47" i="15" s="1"/>
  <c r="AJ53" i="14"/>
  <c r="C48" i="15" s="1"/>
  <c r="AQ53" i="14"/>
  <c r="J48" i="15" s="1"/>
  <c r="O48" i="15" s="1"/>
  <c r="P48" i="15" s="1"/>
  <c r="R48" i="15" s="1"/>
  <c r="AU53" i="14"/>
  <c r="AA56" i="14"/>
  <c r="Q56" i="14"/>
  <c r="U56" i="14"/>
  <c r="G56" i="14"/>
  <c r="K56" i="14"/>
  <c r="AK54" i="14"/>
  <c r="D49" i="15" s="1"/>
  <c r="AI54" i="14"/>
  <c r="AG55" i="14"/>
  <c r="AH55" i="14"/>
  <c r="Z56" i="14"/>
  <c r="AC56" i="14"/>
  <c r="AB56" i="14"/>
  <c r="P56" i="14"/>
  <c r="R56" i="14"/>
  <c r="S56" i="14"/>
  <c r="F56" i="14"/>
  <c r="H56" i="14"/>
  <c r="I56" i="14"/>
  <c r="L58" i="14"/>
  <c r="O58" i="14" s="1"/>
  <c r="B58" i="14"/>
  <c r="E58" i="14" s="1"/>
  <c r="V58" i="14"/>
  <c r="Y58" i="14" s="1"/>
  <c r="X57" i="14"/>
  <c r="AD57" i="14" s="1"/>
  <c r="AE57" i="14" s="1"/>
  <c r="N57" i="14"/>
  <c r="T57" i="14" s="1"/>
  <c r="D57" i="14"/>
  <c r="J57" i="14" s="1"/>
  <c r="A59" i="14"/>
  <c r="CB45" i="14" l="1"/>
  <c r="CB46" i="14" s="1"/>
  <c r="BV46" i="14"/>
  <c r="BX46" i="14"/>
  <c r="BY46" i="14" s="1"/>
  <c r="BU47" i="14"/>
  <c r="BT47" i="14"/>
  <c r="F50" i="15"/>
  <c r="BQ48" i="14"/>
  <c r="BS48" i="14" s="1"/>
  <c r="AZ57" i="16"/>
  <c r="AM56" i="16"/>
  <c r="AN56" i="16" s="1"/>
  <c r="BS49" i="16"/>
  <c r="BV48" i="16"/>
  <c r="BY48" i="16" s="1"/>
  <c r="AG56" i="16"/>
  <c r="BX59" i="16"/>
  <c r="BU60" i="16"/>
  <c r="AJ54" i="16"/>
  <c r="AQ54" i="16"/>
  <c r="AR54" i="16" s="1"/>
  <c r="BB54" i="16"/>
  <c r="BC54" i="16" s="1"/>
  <c r="G57" i="16"/>
  <c r="J57" i="16"/>
  <c r="K57" i="16" s="1"/>
  <c r="AY58" i="16"/>
  <c r="AX58" i="16"/>
  <c r="BO50" i="16"/>
  <c r="BP50" i="16" s="1"/>
  <c r="BM50" i="16"/>
  <c r="AD57" i="16"/>
  <c r="AE57" i="16" s="1"/>
  <c r="AA57" i="16"/>
  <c r="AG57" i="16" s="1"/>
  <c r="S57" i="16"/>
  <c r="R57" i="16"/>
  <c r="P57" i="16"/>
  <c r="AC57" i="16"/>
  <c r="Z57" i="16"/>
  <c r="AB57" i="16"/>
  <c r="AH56" i="16"/>
  <c r="I57" i="16"/>
  <c r="H57" i="16"/>
  <c r="F57" i="16"/>
  <c r="BH52" i="16"/>
  <c r="BF53" i="16"/>
  <c r="BJ52" i="16"/>
  <c r="Y58" i="16"/>
  <c r="X58" i="16"/>
  <c r="AW59" i="16"/>
  <c r="B59" i="16"/>
  <c r="V59" i="16"/>
  <c r="L59" i="16"/>
  <c r="A60" i="16"/>
  <c r="E58" i="16"/>
  <c r="D58" i="16"/>
  <c r="BL51" i="16"/>
  <c r="BK51" i="16"/>
  <c r="T57" i="16"/>
  <c r="U57" i="16" s="1"/>
  <c r="Q57" i="16"/>
  <c r="AK55" i="16"/>
  <c r="AI55" i="16"/>
  <c r="N58" i="16"/>
  <c r="O58" i="16"/>
  <c r="BI50" i="14"/>
  <c r="BJ50" i="14"/>
  <c r="BF52" i="14"/>
  <c r="BH52" i="14" s="1"/>
  <c r="S48" i="15"/>
  <c r="U48" i="15" s="1"/>
  <c r="V48" i="15" s="1"/>
  <c r="W48" i="15" s="1"/>
  <c r="X48" i="15" s="1"/>
  <c r="Z48" i="15"/>
  <c r="AA48" i="15" s="1"/>
  <c r="BK49" i="14"/>
  <c r="BM49" i="14"/>
  <c r="BN49" i="14" s="1"/>
  <c r="B49" i="15"/>
  <c r="BB54" i="14"/>
  <c r="BC54" i="14" s="1"/>
  <c r="M53" i="15"/>
  <c r="AY58" i="14"/>
  <c r="AX58" i="14"/>
  <c r="AM56" i="14"/>
  <c r="CG58" i="14"/>
  <c r="CD59" i="14"/>
  <c r="AZ57" i="14"/>
  <c r="AW59" i="14"/>
  <c r="A54" i="15"/>
  <c r="AR53" i="14"/>
  <c r="K48" i="15" s="1"/>
  <c r="AJ54" i="14"/>
  <c r="C49" i="15" s="1"/>
  <c r="AQ54" i="14"/>
  <c r="J49" i="15" s="1"/>
  <c r="O49" i="15" s="1"/>
  <c r="P49" i="15" s="1"/>
  <c r="R49" i="15" s="1"/>
  <c r="AU54" i="14"/>
  <c r="AA57" i="14"/>
  <c r="Q57" i="14"/>
  <c r="U57" i="14"/>
  <c r="G57" i="14"/>
  <c r="K57" i="14"/>
  <c r="AI55" i="14"/>
  <c r="AK55" i="14"/>
  <c r="D50" i="15" s="1"/>
  <c r="AH56" i="14"/>
  <c r="AG56" i="14"/>
  <c r="P57" i="14"/>
  <c r="R57" i="14"/>
  <c r="S57" i="14"/>
  <c r="Z57" i="14"/>
  <c r="AC57" i="14"/>
  <c r="AB57" i="14"/>
  <c r="F57" i="14"/>
  <c r="H57" i="14"/>
  <c r="I57" i="14"/>
  <c r="V59" i="14"/>
  <c r="Y59" i="14" s="1"/>
  <c r="L59" i="14"/>
  <c r="O59" i="14" s="1"/>
  <c r="B59" i="14"/>
  <c r="E59" i="14" s="1"/>
  <c r="X58" i="14"/>
  <c r="AD58" i="14" s="1"/>
  <c r="AE58" i="14" s="1"/>
  <c r="N58" i="14"/>
  <c r="T58" i="14" s="1"/>
  <c r="D58" i="14"/>
  <c r="J58" i="14" s="1"/>
  <c r="A60" i="14"/>
  <c r="BV47" i="14" l="1"/>
  <c r="BX47" i="14"/>
  <c r="BY47" i="14" s="1"/>
  <c r="BU48" i="14"/>
  <c r="BT48" i="14"/>
  <c r="BQ49" i="14"/>
  <c r="BS49" i="14" s="1"/>
  <c r="N59" i="16"/>
  <c r="O59" i="16"/>
  <c r="AJ55" i="16"/>
  <c r="AQ55" i="16"/>
  <c r="AR55" i="16" s="1"/>
  <c r="BB55" i="16"/>
  <c r="BC55" i="16" s="1"/>
  <c r="D59" i="16"/>
  <c r="E59" i="16"/>
  <c r="AZ58" i="16"/>
  <c r="AH57" i="16"/>
  <c r="AI57" i="16" s="1"/>
  <c r="T58" i="16"/>
  <c r="U58" i="16" s="1"/>
  <c r="Q58" i="16"/>
  <c r="X59" i="16"/>
  <c r="Y59" i="16"/>
  <c r="BU61" i="16"/>
  <c r="BX60" i="16"/>
  <c r="AX59" i="16"/>
  <c r="AY59" i="16"/>
  <c r="AK56" i="16"/>
  <c r="AI56" i="16"/>
  <c r="AU55" i="16"/>
  <c r="AD58" i="16"/>
  <c r="AE58" i="16" s="1"/>
  <c r="AA58" i="16"/>
  <c r="BM51" i="16"/>
  <c r="BO51" i="16"/>
  <c r="BP51" i="16" s="1"/>
  <c r="BL52" i="16"/>
  <c r="BK52" i="16"/>
  <c r="BH53" i="16"/>
  <c r="BF54" i="16"/>
  <c r="BJ53" i="16"/>
  <c r="AB58" i="16"/>
  <c r="Z58" i="16"/>
  <c r="AC58" i="16"/>
  <c r="BS50" i="16"/>
  <c r="BV49" i="16"/>
  <c r="BY49" i="16" s="1"/>
  <c r="J58" i="16"/>
  <c r="K58" i="16" s="1"/>
  <c r="G58" i="16"/>
  <c r="AM58" i="16" s="1"/>
  <c r="AN58" i="16" s="1"/>
  <c r="AM57" i="16"/>
  <c r="AN57" i="16" s="1"/>
  <c r="H58" i="16"/>
  <c r="I58" i="16"/>
  <c r="F58" i="16"/>
  <c r="R58" i="16"/>
  <c r="S58" i="16"/>
  <c r="P58" i="16"/>
  <c r="B60" i="16"/>
  <c r="L60" i="16"/>
  <c r="V60" i="16"/>
  <c r="AW60" i="16"/>
  <c r="A61" i="16"/>
  <c r="AN56" i="14"/>
  <c r="G51" i="15" s="1"/>
  <c r="F51" i="15"/>
  <c r="S49" i="15"/>
  <c r="U49" i="15" s="1"/>
  <c r="V49" i="15" s="1"/>
  <c r="W49" i="15" s="1"/>
  <c r="X49" i="15" s="1"/>
  <c r="Z49" i="15"/>
  <c r="AA49" i="15" s="1"/>
  <c r="BF53" i="14"/>
  <c r="BH53" i="14" s="1"/>
  <c r="BK50" i="14"/>
  <c r="BM50" i="14"/>
  <c r="BN50" i="14" s="1"/>
  <c r="AZ58" i="14"/>
  <c r="BI51" i="14"/>
  <c r="BJ51" i="14"/>
  <c r="B50" i="15"/>
  <c r="BB55" i="14"/>
  <c r="BC55" i="14" s="1"/>
  <c r="AX59" i="14"/>
  <c r="AY59" i="14"/>
  <c r="M54" i="15"/>
  <c r="A55" i="15"/>
  <c r="AW60" i="14"/>
  <c r="CG59" i="14"/>
  <c r="CD60" i="14"/>
  <c r="AR54" i="14"/>
  <c r="K49" i="15" s="1"/>
  <c r="AM57" i="14"/>
  <c r="AJ55" i="14"/>
  <c r="C50" i="15" s="1"/>
  <c r="AQ55" i="14"/>
  <c r="J50" i="15" s="1"/>
  <c r="O50" i="15" s="1"/>
  <c r="P50" i="15" s="1"/>
  <c r="R50" i="15" s="1"/>
  <c r="AU55" i="14"/>
  <c r="AA58" i="14"/>
  <c r="Q58" i="14"/>
  <c r="U58" i="14"/>
  <c r="G58" i="14"/>
  <c r="K58" i="14"/>
  <c r="AK56" i="14"/>
  <c r="D51" i="15" s="1"/>
  <c r="AI56" i="14"/>
  <c r="AG57" i="14"/>
  <c r="AH57" i="14"/>
  <c r="P58" i="14"/>
  <c r="R58" i="14"/>
  <c r="S58" i="14"/>
  <c r="Z58" i="14"/>
  <c r="AC58" i="14"/>
  <c r="AB58" i="14"/>
  <c r="F58" i="14"/>
  <c r="H58" i="14"/>
  <c r="I58" i="14"/>
  <c r="V60" i="14"/>
  <c r="Y60" i="14" s="1"/>
  <c r="L60" i="14"/>
  <c r="O60" i="14" s="1"/>
  <c r="B60" i="14"/>
  <c r="E60" i="14" s="1"/>
  <c r="N59" i="14"/>
  <c r="T59" i="14" s="1"/>
  <c r="X59" i="14"/>
  <c r="AD59" i="14" s="1"/>
  <c r="AE59" i="14" s="1"/>
  <c r="D59" i="14"/>
  <c r="J59" i="14" s="1"/>
  <c r="A61" i="14"/>
  <c r="CB47" i="14" l="1"/>
  <c r="BV48" i="14"/>
  <c r="BX48" i="14"/>
  <c r="BY48" i="14" s="1"/>
  <c r="BU49" i="14"/>
  <c r="BT49" i="14"/>
  <c r="BQ50" i="14"/>
  <c r="BS50" i="14" s="1"/>
  <c r="AQ57" i="16"/>
  <c r="AR57" i="16" s="1"/>
  <c r="AJ57" i="16"/>
  <c r="BB57" i="16"/>
  <c r="BC57" i="16" s="1"/>
  <c r="O60" i="16"/>
  <c r="N60" i="16"/>
  <c r="BS51" i="16"/>
  <c r="BV50" i="16"/>
  <c r="BY50" i="16" s="1"/>
  <c r="AG58" i="16"/>
  <c r="AA59" i="16"/>
  <c r="AG59" i="16" s="1"/>
  <c r="AD59" i="16"/>
  <c r="AE59" i="16" s="1"/>
  <c r="X60" i="16"/>
  <c r="Y60" i="16"/>
  <c r="BK53" i="16"/>
  <c r="BL53" i="16"/>
  <c r="AQ56" i="16"/>
  <c r="AR56" i="16" s="1"/>
  <c r="AJ56" i="16"/>
  <c r="BB56" i="16"/>
  <c r="BC56" i="16" s="1"/>
  <c r="BF55" i="16"/>
  <c r="BH54" i="16"/>
  <c r="BJ54" i="16"/>
  <c r="I59" i="16"/>
  <c r="H59" i="16"/>
  <c r="F59" i="16"/>
  <c r="BO52" i="16"/>
  <c r="BP52" i="16" s="1"/>
  <c r="BM52" i="16"/>
  <c r="AH58" i="16"/>
  <c r="BU62" i="16"/>
  <c r="BX61" i="16"/>
  <c r="Z59" i="16"/>
  <c r="AC59" i="16"/>
  <c r="AB59" i="16"/>
  <c r="V61" i="16"/>
  <c r="L61" i="16"/>
  <c r="B61" i="16"/>
  <c r="AW61" i="16"/>
  <c r="A62" i="16"/>
  <c r="AK57" i="16"/>
  <c r="P59" i="16"/>
  <c r="S59" i="16"/>
  <c r="R59" i="16"/>
  <c r="AZ59" i="16"/>
  <c r="D60" i="16"/>
  <c r="E60" i="16"/>
  <c r="G59" i="16"/>
  <c r="J59" i="16"/>
  <c r="K59" i="16" s="1"/>
  <c r="AY60" i="16"/>
  <c r="AX60" i="16"/>
  <c r="AU56" i="16"/>
  <c r="AU57" i="16" s="1"/>
  <c r="T59" i="16"/>
  <c r="U59" i="16" s="1"/>
  <c r="Q59" i="16"/>
  <c r="B51" i="15"/>
  <c r="BB56" i="14"/>
  <c r="BC56" i="14" s="1"/>
  <c r="AN57" i="14"/>
  <c r="G52" i="15" s="1"/>
  <c r="F52" i="15"/>
  <c r="CG60" i="14"/>
  <c r="CD61" i="14"/>
  <c r="AX60" i="14"/>
  <c r="AY60" i="14"/>
  <c r="M55" i="15"/>
  <c r="S50" i="15"/>
  <c r="U50" i="15" s="1"/>
  <c r="V50" i="15" s="1"/>
  <c r="W50" i="15" s="1"/>
  <c r="X50" i="15" s="1"/>
  <c r="Z50" i="15"/>
  <c r="AA50" i="15" s="1"/>
  <c r="AZ59" i="14"/>
  <c r="BI52" i="14"/>
  <c r="BJ52" i="14"/>
  <c r="BF54" i="14"/>
  <c r="BH54" i="14" s="1"/>
  <c r="A56" i="15"/>
  <c r="AW61" i="14"/>
  <c r="BK51" i="14"/>
  <c r="BM51" i="14"/>
  <c r="BN51" i="14" s="1"/>
  <c r="AR55" i="14"/>
  <c r="K50" i="15" s="1"/>
  <c r="AU56" i="14"/>
  <c r="AM58" i="14"/>
  <c r="AJ56" i="14"/>
  <c r="C51" i="15" s="1"/>
  <c r="AQ56" i="14"/>
  <c r="J51" i="15" s="1"/>
  <c r="O51" i="15" s="1"/>
  <c r="P51" i="15" s="1"/>
  <c r="R51" i="15" s="1"/>
  <c r="AA59" i="14"/>
  <c r="Q59" i="14"/>
  <c r="U59" i="14"/>
  <c r="G59" i="14"/>
  <c r="K59" i="14"/>
  <c r="AK57" i="14"/>
  <c r="D52" i="15" s="1"/>
  <c r="AI57" i="14"/>
  <c r="AG58" i="14"/>
  <c r="AH58" i="14"/>
  <c r="Z59" i="14"/>
  <c r="AC59" i="14"/>
  <c r="AB59" i="14"/>
  <c r="P59" i="14"/>
  <c r="R59" i="14"/>
  <c r="S59" i="14"/>
  <c r="F59" i="14"/>
  <c r="I59" i="14"/>
  <c r="H59" i="14"/>
  <c r="V61" i="14"/>
  <c r="Y61" i="14" s="1"/>
  <c r="L61" i="14"/>
  <c r="O61" i="14" s="1"/>
  <c r="B61" i="14"/>
  <c r="E61" i="14" s="1"/>
  <c r="N60" i="14"/>
  <c r="T60" i="14" s="1"/>
  <c r="X60" i="14"/>
  <c r="AD60" i="14" s="1"/>
  <c r="AE60" i="14" s="1"/>
  <c r="A62" i="14"/>
  <c r="D60" i="14"/>
  <c r="J60" i="14" s="1"/>
  <c r="CB48" i="14" l="1"/>
  <c r="BV49" i="14"/>
  <c r="BX49" i="14"/>
  <c r="BY49" i="14" s="1"/>
  <c r="BU50" i="14"/>
  <c r="BT50" i="14"/>
  <c r="AU57" i="14"/>
  <c r="BQ51" i="14"/>
  <c r="BS51" i="14" s="1"/>
  <c r="AI58" i="16"/>
  <c r="AK58" i="16"/>
  <c r="BS52" i="16"/>
  <c r="BV51" i="16"/>
  <c r="BY51" i="16" s="1"/>
  <c r="E61" i="16"/>
  <c r="D61" i="16"/>
  <c r="J60" i="16"/>
  <c r="K60" i="16" s="1"/>
  <c r="G60" i="16"/>
  <c r="Y61" i="16"/>
  <c r="X61" i="16"/>
  <c r="AH59" i="16"/>
  <c r="AI59" i="16"/>
  <c r="AK59" i="16"/>
  <c r="AZ60" i="16"/>
  <c r="BX62" i="16"/>
  <c r="BU63" i="16"/>
  <c r="AM59" i="16"/>
  <c r="AN59" i="16" s="1"/>
  <c r="I60" i="16"/>
  <c r="H60" i="16"/>
  <c r="F60" i="16"/>
  <c r="T60" i="16"/>
  <c r="U60" i="16" s="1"/>
  <c r="Q60" i="16"/>
  <c r="O61" i="16"/>
  <c r="N61" i="16"/>
  <c r="BO53" i="16"/>
  <c r="BP53" i="16" s="1"/>
  <c r="BM53" i="16"/>
  <c r="AC60" i="16"/>
  <c r="AB60" i="16"/>
  <c r="Z60" i="16"/>
  <c r="BK54" i="16"/>
  <c r="BL54" i="16"/>
  <c r="BF56" i="16"/>
  <c r="BH55" i="16"/>
  <c r="BJ55" i="16"/>
  <c r="V62" i="16"/>
  <c r="L62" i="16"/>
  <c r="B62" i="16"/>
  <c r="AW62" i="16"/>
  <c r="A63" i="16"/>
  <c r="AY61" i="16"/>
  <c r="AX61" i="16"/>
  <c r="S60" i="16"/>
  <c r="R60" i="16"/>
  <c r="P60" i="16"/>
  <c r="AD60" i="16"/>
  <c r="AE60" i="16" s="1"/>
  <c r="AA60" i="16"/>
  <c r="AY61" i="14"/>
  <c r="AX61" i="14"/>
  <c r="BI53" i="14"/>
  <c r="BJ53" i="14"/>
  <c r="BF55" i="14"/>
  <c r="BH55" i="14" s="1"/>
  <c r="AN58" i="14"/>
  <c r="G53" i="15" s="1"/>
  <c r="F53" i="15"/>
  <c r="CG61" i="14"/>
  <c r="CD62" i="14"/>
  <c r="S51" i="15"/>
  <c r="U51" i="15" s="1"/>
  <c r="V51" i="15" s="1"/>
  <c r="W51" i="15" s="1"/>
  <c r="X51" i="15" s="1"/>
  <c r="Z51" i="15"/>
  <c r="AA51" i="15" s="1"/>
  <c r="M56" i="15"/>
  <c r="AZ60" i="14"/>
  <c r="B52" i="15"/>
  <c r="BB57" i="14"/>
  <c r="BC57" i="14" s="1"/>
  <c r="BK52" i="14"/>
  <c r="BM52" i="14"/>
  <c r="BN52" i="14" s="1"/>
  <c r="AW62" i="14"/>
  <c r="A57" i="15"/>
  <c r="AM59" i="14"/>
  <c r="AR56" i="14"/>
  <c r="K51" i="15" s="1"/>
  <c r="AJ57" i="14"/>
  <c r="C52" i="15" s="1"/>
  <c r="AQ57" i="14"/>
  <c r="J52" i="15" s="1"/>
  <c r="O52" i="15" s="1"/>
  <c r="P52" i="15" s="1"/>
  <c r="R52" i="15" s="1"/>
  <c r="AA60" i="14"/>
  <c r="Q60" i="14"/>
  <c r="U60" i="14"/>
  <c r="G60" i="14"/>
  <c r="K60" i="14"/>
  <c r="AI58" i="14"/>
  <c r="AG59" i="14"/>
  <c r="AH59" i="14"/>
  <c r="AK58" i="14"/>
  <c r="D53" i="15" s="1"/>
  <c r="Z60" i="14"/>
  <c r="AC60" i="14"/>
  <c r="AB60" i="14"/>
  <c r="P60" i="14"/>
  <c r="R60" i="14"/>
  <c r="S60" i="14"/>
  <c r="F60" i="14"/>
  <c r="H60" i="14"/>
  <c r="I60" i="14"/>
  <c r="V62" i="14"/>
  <c r="Y62" i="14" s="1"/>
  <c r="L62" i="14"/>
  <c r="O62" i="14" s="1"/>
  <c r="B62" i="14"/>
  <c r="E62" i="14" s="1"/>
  <c r="N61" i="14"/>
  <c r="T61" i="14" s="1"/>
  <c r="X61" i="14"/>
  <c r="AD61" i="14" s="1"/>
  <c r="AE61" i="14" s="1"/>
  <c r="D61" i="14"/>
  <c r="J61" i="14" s="1"/>
  <c r="A63" i="14"/>
  <c r="CB49" i="14" l="1"/>
  <c r="BV50" i="14"/>
  <c r="BX50" i="14"/>
  <c r="BY50" i="14" s="1"/>
  <c r="BT51" i="14"/>
  <c r="BU51" i="14"/>
  <c r="BQ52" i="14"/>
  <c r="BS52" i="14" s="1"/>
  <c r="AY62" i="16"/>
  <c r="AX62" i="16"/>
  <c r="Z61" i="16"/>
  <c r="AC61" i="16"/>
  <c r="AB61" i="16"/>
  <c r="E62" i="16"/>
  <c r="D62" i="16"/>
  <c r="AM60" i="16"/>
  <c r="AN60" i="16" s="1"/>
  <c r="Y62" i="16"/>
  <c r="X62" i="16"/>
  <c r="J61" i="16"/>
  <c r="K61" i="16" s="1"/>
  <c r="G61" i="16"/>
  <c r="Q61" i="16"/>
  <c r="T61" i="16"/>
  <c r="U61" i="16" s="1"/>
  <c r="AZ61" i="16"/>
  <c r="AG60" i="16"/>
  <c r="AH60" i="16"/>
  <c r="F61" i="16"/>
  <c r="I61" i="16"/>
  <c r="H61" i="16"/>
  <c r="P61" i="16"/>
  <c r="R61" i="16"/>
  <c r="S61" i="16"/>
  <c r="BF57" i="16"/>
  <c r="BH56" i="16"/>
  <c r="BJ56" i="16"/>
  <c r="BV52" i="16"/>
  <c r="BY52" i="16" s="1"/>
  <c r="BS53" i="16"/>
  <c r="BO54" i="16"/>
  <c r="BP54" i="16" s="1"/>
  <c r="BM54" i="16"/>
  <c r="AQ59" i="16"/>
  <c r="AR59" i="16" s="1"/>
  <c r="AJ59" i="16"/>
  <c r="BB59" i="16"/>
  <c r="BC59" i="16" s="1"/>
  <c r="V63" i="16"/>
  <c r="L63" i="16"/>
  <c r="B63" i="16"/>
  <c r="AW63" i="16"/>
  <c r="A64" i="16"/>
  <c r="AQ58" i="16"/>
  <c r="AR58" i="16" s="1"/>
  <c r="AJ58" i="16"/>
  <c r="BB58" i="16"/>
  <c r="BC58" i="16" s="1"/>
  <c r="O62" i="16"/>
  <c r="N62" i="16"/>
  <c r="BX63" i="16"/>
  <c r="BU64" i="16"/>
  <c r="BL55" i="16"/>
  <c r="BK55" i="16"/>
  <c r="AA61" i="16"/>
  <c r="AG61" i="16" s="1"/>
  <c r="AD61" i="16"/>
  <c r="AE61" i="16" s="1"/>
  <c r="AU58" i="16"/>
  <c r="AU59" i="16" s="1"/>
  <c r="S52" i="15"/>
  <c r="U52" i="15" s="1"/>
  <c r="V52" i="15" s="1"/>
  <c r="W52" i="15" s="1"/>
  <c r="X52" i="15" s="1"/>
  <c r="Z52" i="15"/>
  <c r="AA52" i="15" s="1"/>
  <c r="BJ54" i="14"/>
  <c r="BI54" i="14"/>
  <c r="M57" i="15"/>
  <c r="BK53" i="14"/>
  <c r="BM53" i="14"/>
  <c r="BN53" i="14" s="1"/>
  <c r="AN59" i="14"/>
  <c r="G54" i="15" s="1"/>
  <c r="F54" i="15"/>
  <c r="BF56" i="14"/>
  <c r="BH56" i="14" s="1"/>
  <c r="AY62" i="14"/>
  <c r="AX62" i="14"/>
  <c r="B53" i="15"/>
  <c r="BB58" i="14"/>
  <c r="BC58" i="14" s="1"/>
  <c r="A58" i="15"/>
  <c r="AW63" i="14"/>
  <c r="AZ61" i="14"/>
  <c r="CG62" i="14"/>
  <c r="CD63" i="14"/>
  <c r="AR57" i="14"/>
  <c r="K52" i="15" s="1"/>
  <c r="AJ58" i="14"/>
  <c r="C53" i="15" s="1"/>
  <c r="AQ58" i="14"/>
  <c r="J53" i="15" s="1"/>
  <c r="O53" i="15" s="1"/>
  <c r="P53" i="15" s="1"/>
  <c r="R53" i="15" s="1"/>
  <c r="AM60" i="14"/>
  <c r="AU58" i="14"/>
  <c r="AA61" i="14"/>
  <c r="Q61" i="14"/>
  <c r="U61" i="14"/>
  <c r="G61" i="14"/>
  <c r="K61" i="14"/>
  <c r="AI59" i="14"/>
  <c r="AG60" i="14"/>
  <c r="AK59" i="14"/>
  <c r="D54" i="15" s="1"/>
  <c r="AH60" i="14"/>
  <c r="Z61" i="14"/>
  <c r="AC61" i="14"/>
  <c r="AB61" i="14"/>
  <c r="P61" i="14"/>
  <c r="S61" i="14"/>
  <c r="R61" i="14"/>
  <c r="F61" i="14"/>
  <c r="H61" i="14"/>
  <c r="I61" i="14"/>
  <c r="B63" i="14"/>
  <c r="E63" i="14" s="1"/>
  <c r="V63" i="14"/>
  <c r="Y63" i="14" s="1"/>
  <c r="L63" i="14"/>
  <c r="O63" i="14" s="1"/>
  <c r="N62" i="14"/>
  <c r="T62" i="14" s="1"/>
  <c r="X62" i="14"/>
  <c r="AD62" i="14" s="1"/>
  <c r="AE62" i="14" s="1"/>
  <c r="D62" i="14"/>
  <c r="J62" i="14" s="1"/>
  <c r="A64" i="14"/>
  <c r="CB50" i="14" l="1"/>
  <c r="BV51" i="14"/>
  <c r="BX51" i="14"/>
  <c r="BY51" i="14" s="1"/>
  <c r="BT52" i="14"/>
  <c r="BU52" i="14"/>
  <c r="BQ53" i="14"/>
  <c r="BS53" i="14" s="1"/>
  <c r="B64" i="16"/>
  <c r="L64" i="16"/>
  <c r="V64" i="16"/>
  <c r="AW64" i="16"/>
  <c r="A65" i="16"/>
  <c r="BV53" i="16"/>
  <c r="BY53" i="16" s="1"/>
  <c r="BS54" i="16"/>
  <c r="AC62" i="16"/>
  <c r="Z62" i="16"/>
  <c r="AB62" i="16"/>
  <c r="AX63" i="16"/>
  <c r="AY63" i="16"/>
  <c r="E63" i="16"/>
  <c r="D63" i="16"/>
  <c r="J62" i="16"/>
  <c r="K62" i="16" s="1"/>
  <c r="G62" i="16"/>
  <c r="Y63" i="16"/>
  <c r="X63" i="16"/>
  <c r="BO55" i="16"/>
  <c r="BP55" i="16" s="1"/>
  <c r="BM55" i="16"/>
  <c r="AK60" i="16"/>
  <c r="AI60" i="16"/>
  <c r="O63" i="16"/>
  <c r="N63" i="16"/>
  <c r="T62" i="16"/>
  <c r="U62" i="16" s="1"/>
  <c r="Q62" i="16"/>
  <c r="R62" i="16"/>
  <c r="P62" i="16"/>
  <c r="S62" i="16"/>
  <c r="AM61" i="16"/>
  <c r="AN61" i="16" s="1"/>
  <c r="AD62" i="16"/>
  <c r="AE62" i="16" s="1"/>
  <c r="AA62" i="16"/>
  <c r="BX64" i="16"/>
  <c r="BU65" i="16"/>
  <c r="BK56" i="16"/>
  <c r="BL56" i="16"/>
  <c r="F62" i="16"/>
  <c r="I62" i="16"/>
  <c r="H62" i="16"/>
  <c r="BH57" i="16"/>
  <c r="BF58" i="16"/>
  <c r="BJ57" i="16"/>
  <c r="AH61" i="16"/>
  <c r="AK61" i="16" s="1"/>
  <c r="AZ62" i="16"/>
  <c r="AX63" i="14"/>
  <c r="AY63" i="14"/>
  <c r="S53" i="15"/>
  <c r="U53" i="15" s="1"/>
  <c r="V53" i="15" s="1"/>
  <c r="W53" i="15" s="1"/>
  <c r="X53" i="15" s="1"/>
  <c r="Z53" i="15"/>
  <c r="AA53" i="15" s="1"/>
  <c r="CG63" i="14"/>
  <c r="CD64" i="14"/>
  <c r="M58" i="15"/>
  <c r="BM54" i="14"/>
  <c r="BN54" i="14" s="1"/>
  <c r="BK54" i="14"/>
  <c r="B54" i="15"/>
  <c r="BB59" i="14"/>
  <c r="BC59" i="14" s="1"/>
  <c r="A59" i="15"/>
  <c r="AW64" i="14"/>
  <c r="BI55" i="14"/>
  <c r="BJ55" i="14"/>
  <c r="AN60" i="14"/>
  <c r="G55" i="15" s="1"/>
  <c r="F55" i="15"/>
  <c r="AZ62" i="14"/>
  <c r="BF57" i="14"/>
  <c r="BH57" i="14" s="1"/>
  <c r="AM61" i="14"/>
  <c r="AR58" i="14"/>
  <c r="K53" i="15" s="1"/>
  <c r="AJ59" i="14"/>
  <c r="C54" i="15" s="1"/>
  <c r="AQ59" i="14"/>
  <c r="J54" i="15" s="1"/>
  <c r="O54" i="15" s="1"/>
  <c r="P54" i="15" s="1"/>
  <c r="R54" i="15" s="1"/>
  <c r="AU59" i="14"/>
  <c r="AA62" i="14"/>
  <c r="Q62" i="14"/>
  <c r="U62" i="14"/>
  <c r="G62" i="14"/>
  <c r="K62" i="14"/>
  <c r="AI60" i="14"/>
  <c r="AK60" i="14"/>
  <c r="D55" i="15" s="1"/>
  <c r="AG61" i="14"/>
  <c r="AH61" i="14"/>
  <c r="Z62" i="14"/>
  <c r="AB62" i="14"/>
  <c r="AC62" i="14"/>
  <c r="P62" i="14"/>
  <c r="R62" i="14"/>
  <c r="S62" i="14"/>
  <c r="F62" i="14"/>
  <c r="H62" i="14"/>
  <c r="I62" i="14"/>
  <c r="B64" i="14"/>
  <c r="E64" i="14" s="1"/>
  <c r="V64" i="14"/>
  <c r="Y64" i="14" s="1"/>
  <c r="L64" i="14"/>
  <c r="O64" i="14" s="1"/>
  <c r="N63" i="14"/>
  <c r="T63" i="14" s="1"/>
  <c r="X63" i="14"/>
  <c r="AD63" i="14" s="1"/>
  <c r="AE63" i="14" s="1"/>
  <c r="D63" i="14"/>
  <c r="J63" i="14" s="1"/>
  <c r="A65" i="14"/>
  <c r="CB51" i="14" l="1"/>
  <c r="BV52" i="14"/>
  <c r="BX52" i="14"/>
  <c r="BY52" i="14" s="1"/>
  <c r="BU53" i="14"/>
  <c r="BT53" i="14"/>
  <c r="BQ54" i="14"/>
  <c r="BS54" i="14" s="1"/>
  <c r="AD63" i="16"/>
  <c r="AE63" i="16" s="1"/>
  <c r="AA63" i="16"/>
  <c r="BX65" i="16"/>
  <c r="BU66" i="16"/>
  <c r="AM62" i="16"/>
  <c r="AN62" i="16" s="1"/>
  <c r="B65" i="16"/>
  <c r="V65" i="16"/>
  <c r="AW65" i="16"/>
  <c r="L65" i="16"/>
  <c r="A66" i="16"/>
  <c r="J63" i="16"/>
  <c r="K63" i="16" s="1"/>
  <c r="G63" i="16"/>
  <c r="AQ60" i="16"/>
  <c r="AR60" i="16" s="1"/>
  <c r="AJ60" i="16"/>
  <c r="BB60" i="16"/>
  <c r="BC60" i="16" s="1"/>
  <c r="AZ63" i="16"/>
  <c r="X64" i="16"/>
  <c r="Y64" i="16"/>
  <c r="BM56" i="16"/>
  <c r="BO56" i="16"/>
  <c r="BP56" i="16" s="1"/>
  <c r="AH62" i="16"/>
  <c r="AC63" i="16"/>
  <c r="AB63" i="16"/>
  <c r="Z63" i="16"/>
  <c r="BK57" i="16"/>
  <c r="BL57" i="16"/>
  <c r="BF59" i="16"/>
  <c r="BH58" i="16"/>
  <c r="BJ58" i="16"/>
  <c r="T63" i="16"/>
  <c r="U63" i="16" s="1"/>
  <c r="Q63" i="16"/>
  <c r="AI61" i="16"/>
  <c r="I63" i="16"/>
  <c r="H63" i="16"/>
  <c r="F63" i="16"/>
  <c r="N64" i="16"/>
  <c r="O64" i="16"/>
  <c r="BS55" i="16"/>
  <c r="BV54" i="16"/>
  <c r="BY54" i="16" s="1"/>
  <c r="AG62" i="16"/>
  <c r="S63" i="16"/>
  <c r="R63" i="16"/>
  <c r="P63" i="16"/>
  <c r="AY64" i="16"/>
  <c r="AX64" i="16"/>
  <c r="AU60" i="16"/>
  <c r="AU61" i="16" s="1"/>
  <c r="E64" i="16"/>
  <c r="D64" i="16"/>
  <c r="B55" i="15"/>
  <c r="BB60" i="14"/>
  <c r="BC60" i="14" s="1"/>
  <c r="AX64" i="14"/>
  <c r="AY64" i="14"/>
  <c r="A66" i="14"/>
  <c r="B66" i="14" s="1"/>
  <c r="A60" i="15"/>
  <c r="AW65" i="14"/>
  <c r="S54" i="15"/>
  <c r="U54" i="15" s="1"/>
  <c r="V54" i="15" s="1"/>
  <c r="W54" i="15" s="1"/>
  <c r="X54" i="15" s="1"/>
  <c r="Z54" i="15"/>
  <c r="AA54" i="15" s="1"/>
  <c r="BM55" i="14"/>
  <c r="BN55" i="14" s="1"/>
  <c r="BK55" i="14"/>
  <c r="CG64" i="14"/>
  <c r="CD65" i="14"/>
  <c r="AN61" i="14"/>
  <c r="G56" i="15" s="1"/>
  <c r="F56" i="15"/>
  <c r="M59" i="15"/>
  <c r="AM62" i="14"/>
  <c r="BJ56" i="14"/>
  <c r="BI56" i="14"/>
  <c r="AZ63" i="14"/>
  <c r="BF58" i="14"/>
  <c r="BH58" i="14" s="1"/>
  <c r="AR59" i="14"/>
  <c r="K54" i="15" s="1"/>
  <c r="AJ60" i="14"/>
  <c r="C55" i="15" s="1"/>
  <c r="AQ60" i="14"/>
  <c r="J55" i="15" s="1"/>
  <c r="O55" i="15" s="1"/>
  <c r="P55" i="15" s="1"/>
  <c r="R55" i="15" s="1"/>
  <c r="AU60" i="14"/>
  <c r="AA63" i="14"/>
  <c r="Q63" i="14"/>
  <c r="U63" i="14"/>
  <c r="G63" i="14"/>
  <c r="K63" i="14"/>
  <c r="AI61" i="14"/>
  <c r="AG62" i="14"/>
  <c r="AK61" i="14"/>
  <c r="D56" i="15" s="1"/>
  <c r="AH62" i="14"/>
  <c r="Z63" i="14"/>
  <c r="AC63" i="14"/>
  <c r="AB63" i="14"/>
  <c r="P63" i="14"/>
  <c r="R63" i="14"/>
  <c r="S63" i="14"/>
  <c r="F63" i="14"/>
  <c r="H63" i="14"/>
  <c r="I63" i="14"/>
  <c r="X64" i="14"/>
  <c r="AD64" i="14" s="1"/>
  <c r="AE64" i="14" s="1"/>
  <c r="B65" i="14"/>
  <c r="E65" i="14" s="1"/>
  <c r="V65" i="14"/>
  <c r="Y65" i="14" s="1"/>
  <c r="L65" i="14"/>
  <c r="O65" i="14" s="1"/>
  <c r="N64" i="14"/>
  <c r="T64" i="14" s="1"/>
  <c r="D64" i="14"/>
  <c r="J64" i="14" s="1"/>
  <c r="CB52" i="14" l="1"/>
  <c r="BV53" i="14"/>
  <c r="BX53" i="14"/>
  <c r="BY53" i="14" s="1"/>
  <c r="L66" i="14"/>
  <c r="O66" i="14" s="1"/>
  <c r="BT54" i="14"/>
  <c r="BU54" i="14"/>
  <c r="A67" i="14"/>
  <c r="A62" i="15" s="1"/>
  <c r="V66" i="14"/>
  <c r="Y66" i="14" s="1"/>
  <c r="BQ55" i="14"/>
  <c r="BS55" i="14" s="1"/>
  <c r="N65" i="16"/>
  <c r="O65" i="16"/>
  <c r="AU62" i="16"/>
  <c r="BO57" i="16"/>
  <c r="BP57" i="16" s="1"/>
  <c r="BM57" i="16"/>
  <c r="AH63" i="16"/>
  <c r="AM63" i="16"/>
  <c r="AN63" i="16" s="1"/>
  <c r="J64" i="16"/>
  <c r="K64" i="16" s="1"/>
  <c r="G64" i="16"/>
  <c r="AM64" i="16" s="1"/>
  <c r="AN64" i="16" s="1"/>
  <c r="AB64" i="16"/>
  <c r="Z64" i="16"/>
  <c r="AC64" i="16"/>
  <c r="R64" i="16"/>
  <c r="S64" i="16"/>
  <c r="P64" i="16"/>
  <c r="AA64" i="16"/>
  <c r="AD64" i="16"/>
  <c r="AE64" i="16" s="1"/>
  <c r="T64" i="16"/>
  <c r="U64" i="16" s="1"/>
  <c r="Q64" i="16"/>
  <c r="AZ64" i="16"/>
  <c r="AJ61" i="16"/>
  <c r="AQ61" i="16"/>
  <c r="AR61" i="16" s="1"/>
  <c r="BB61" i="16"/>
  <c r="BC61" i="16" s="1"/>
  <c r="BU67" i="16"/>
  <c r="BX66" i="16"/>
  <c r="AG63" i="16"/>
  <c r="BS56" i="16"/>
  <c r="BV55" i="16"/>
  <c r="BY55" i="16" s="1"/>
  <c r="H64" i="16"/>
  <c r="F64" i="16"/>
  <c r="I64" i="16"/>
  <c r="BF60" i="16"/>
  <c r="BH59" i="16"/>
  <c r="BJ59" i="16"/>
  <c r="AX65" i="16"/>
  <c r="AY65" i="16"/>
  <c r="X65" i="16"/>
  <c r="Y65" i="16"/>
  <c r="D65" i="16"/>
  <c r="E65" i="16"/>
  <c r="AI62" i="16"/>
  <c r="AK62" i="16"/>
  <c r="BL58" i="16"/>
  <c r="BK58" i="16"/>
  <c r="V66" i="16"/>
  <c r="B66" i="16"/>
  <c r="AW66" i="16"/>
  <c r="L66" i="16"/>
  <c r="A67" i="16"/>
  <c r="B56" i="15"/>
  <c r="BB61" i="14"/>
  <c r="BC61" i="14" s="1"/>
  <c r="M60" i="15"/>
  <c r="AY65" i="14"/>
  <c r="AX65" i="14"/>
  <c r="A61" i="15"/>
  <c r="AW66" i="14"/>
  <c r="BF59" i="14"/>
  <c r="BH59" i="14" s="1"/>
  <c r="CG65" i="14"/>
  <c r="CD66" i="14"/>
  <c r="AZ64" i="14"/>
  <c r="AU61" i="14"/>
  <c r="BI57" i="14"/>
  <c r="BJ57" i="14"/>
  <c r="S55" i="15"/>
  <c r="U55" i="15" s="1"/>
  <c r="V55" i="15" s="1"/>
  <c r="W55" i="15" s="1"/>
  <c r="X55" i="15" s="1"/>
  <c r="Z55" i="15"/>
  <c r="AA55" i="15" s="1"/>
  <c r="BM56" i="14"/>
  <c r="BN56" i="14" s="1"/>
  <c r="BK56" i="14"/>
  <c r="AN62" i="14"/>
  <c r="G57" i="15" s="1"/>
  <c r="F57" i="15"/>
  <c r="AR60" i="14"/>
  <c r="K55" i="15" s="1"/>
  <c r="N66" i="14"/>
  <c r="AJ61" i="14"/>
  <c r="C56" i="15" s="1"/>
  <c r="AQ61" i="14"/>
  <c r="J56" i="15" s="1"/>
  <c r="O56" i="15" s="1"/>
  <c r="P56" i="15" s="1"/>
  <c r="R56" i="15" s="1"/>
  <c r="E66" i="14"/>
  <c r="D66" i="14"/>
  <c r="AM63" i="14"/>
  <c r="L67" i="14"/>
  <c r="AA64" i="14"/>
  <c r="Q64" i="14"/>
  <c r="U64" i="14"/>
  <c r="G64" i="14"/>
  <c r="K64" i="14"/>
  <c r="AI62" i="14"/>
  <c r="AK62" i="14"/>
  <c r="D57" i="15" s="1"/>
  <c r="AG63" i="14"/>
  <c r="AH63" i="14"/>
  <c r="Z64" i="14"/>
  <c r="AC64" i="14"/>
  <c r="AB64" i="14"/>
  <c r="P64" i="14"/>
  <c r="R64" i="14"/>
  <c r="S64" i="14"/>
  <c r="D65" i="14"/>
  <c r="J65" i="14" s="1"/>
  <c r="F65" i="14"/>
  <c r="H65" i="14"/>
  <c r="I65" i="14"/>
  <c r="F64" i="14"/>
  <c r="I64" i="14"/>
  <c r="H64" i="14"/>
  <c r="N65" i="14"/>
  <c r="T65" i="14" s="1"/>
  <c r="X65" i="14"/>
  <c r="AD65" i="14" s="1"/>
  <c r="AE65" i="14" s="1"/>
  <c r="CB53" i="14" l="1"/>
  <c r="BV54" i="14"/>
  <c r="BX54" i="14"/>
  <c r="BY54" i="14" s="1"/>
  <c r="BT55" i="14"/>
  <c r="BU55" i="14"/>
  <c r="B67" i="14"/>
  <c r="D67" i="14" s="1"/>
  <c r="AW67" i="14"/>
  <c r="AX67" i="14" s="1"/>
  <c r="A68" i="14"/>
  <c r="B68" i="14" s="1"/>
  <c r="V67" i="14"/>
  <c r="X67" i="14" s="1"/>
  <c r="X66" i="14"/>
  <c r="AD66" i="14" s="1"/>
  <c r="AE66" i="14" s="1"/>
  <c r="BQ56" i="14"/>
  <c r="BS56" i="14" s="1"/>
  <c r="G65" i="16"/>
  <c r="J65" i="16"/>
  <c r="K65" i="16" s="1"/>
  <c r="AY66" i="16"/>
  <c r="AX66" i="16"/>
  <c r="AA65" i="16"/>
  <c r="AD65" i="16"/>
  <c r="AE65" i="16" s="1"/>
  <c r="AZ65" i="16"/>
  <c r="AK63" i="16"/>
  <c r="AI63" i="16"/>
  <c r="AG64" i="16"/>
  <c r="E66" i="16"/>
  <c r="D66" i="16"/>
  <c r="Y66" i="16"/>
  <c r="X66" i="16"/>
  <c r="BK59" i="16"/>
  <c r="BL59" i="16"/>
  <c r="AQ62" i="16"/>
  <c r="AR62" i="16" s="1"/>
  <c r="AJ62" i="16"/>
  <c r="BB62" i="16"/>
  <c r="BC62" i="16" s="1"/>
  <c r="AH64" i="16"/>
  <c r="P65" i="16"/>
  <c r="S65" i="16"/>
  <c r="R65" i="16"/>
  <c r="O66" i="16"/>
  <c r="N66" i="16"/>
  <c r="Z65" i="16"/>
  <c r="AB65" i="16"/>
  <c r="AC65" i="16"/>
  <c r="AH65" i="16" s="1"/>
  <c r="BV56" i="16"/>
  <c r="BY56" i="16" s="1"/>
  <c r="BS57" i="16"/>
  <c r="BU68" i="16"/>
  <c r="BX67" i="16"/>
  <c r="BO58" i="16"/>
  <c r="BP58" i="16" s="1"/>
  <c r="BM58" i="16"/>
  <c r="BF61" i="16"/>
  <c r="BH60" i="16"/>
  <c r="BJ60" i="16"/>
  <c r="B67" i="16"/>
  <c r="L67" i="16"/>
  <c r="AW67" i="16"/>
  <c r="V67" i="16"/>
  <c r="A68" i="16"/>
  <c r="I65" i="16"/>
  <c r="H65" i="16"/>
  <c r="F65" i="16"/>
  <c r="T65" i="16"/>
  <c r="U65" i="16" s="1"/>
  <c r="Q65" i="16"/>
  <c r="CG66" i="14"/>
  <c r="CD67" i="14"/>
  <c r="AX66" i="14"/>
  <c r="AY66" i="14"/>
  <c r="B57" i="15"/>
  <c r="BB62" i="14"/>
  <c r="BC62" i="14" s="1"/>
  <c r="AZ65" i="14"/>
  <c r="AN63" i="14"/>
  <c r="G58" i="15" s="1"/>
  <c r="F58" i="15"/>
  <c r="BJ58" i="14"/>
  <c r="BI58" i="14"/>
  <c r="BF60" i="14"/>
  <c r="BH60" i="14" s="1"/>
  <c r="M62" i="15"/>
  <c r="S56" i="15"/>
  <c r="U56" i="15" s="1"/>
  <c r="V56" i="15" s="1"/>
  <c r="W56" i="15" s="1"/>
  <c r="X56" i="15" s="1"/>
  <c r="Z56" i="15"/>
  <c r="AA56" i="15" s="1"/>
  <c r="BM57" i="14"/>
  <c r="BN57" i="14" s="1"/>
  <c r="BK57" i="14"/>
  <c r="M61" i="15"/>
  <c r="AR61" i="14"/>
  <c r="K56" i="15" s="1"/>
  <c r="AM64" i="14"/>
  <c r="F66" i="14"/>
  <c r="I66" i="14"/>
  <c r="H66" i="14"/>
  <c r="Z66" i="14"/>
  <c r="AB66" i="14"/>
  <c r="AC66" i="14"/>
  <c r="G66" i="14"/>
  <c r="J66" i="14"/>
  <c r="K66" i="14" s="1"/>
  <c r="A69" i="14"/>
  <c r="V68" i="14"/>
  <c r="R66" i="14"/>
  <c r="S66" i="14"/>
  <c r="P66" i="14"/>
  <c r="Q66" i="14"/>
  <c r="T66" i="14"/>
  <c r="U66" i="14" s="1"/>
  <c r="AJ62" i="14"/>
  <c r="C57" i="15" s="1"/>
  <c r="AQ62" i="14"/>
  <c r="J57" i="15" s="1"/>
  <c r="O57" i="15" s="1"/>
  <c r="P57" i="15" s="1"/>
  <c r="R57" i="15" s="1"/>
  <c r="N67" i="14"/>
  <c r="O67" i="14"/>
  <c r="AU62" i="14"/>
  <c r="AA65" i="14"/>
  <c r="Q65" i="14"/>
  <c r="U65" i="14"/>
  <c r="G65" i="14"/>
  <c r="K65" i="14"/>
  <c r="AI63" i="14"/>
  <c r="AG64" i="14"/>
  <c r="AK63" i="14"/>
  <c r="D58" i="15" s="1"/>
  <c r="AH64" i="14"/>
  <c r="Z65" i="14"/>
  <c r="AC65" i="14"/>
  <c r="AB65" i="14"/>
  <c r="P65" i="14"/>
  <c r="R65" i="14"/>
  <c r="S65" i="14"/>
  <c r="CB54" i="14" l="1"/>
  <c r="A63" i="15"/>
  <c r="AW68" i="14"/>
  <c r="AY68" i="14" s="1"/>
  <c r="BV55" i="14"/>
  <c r="BX55" i="14"/>
  <c r="BY55" i="14" s="1"/>
  <c r="E67" i="14"/>
  <c r="I67" i="14" s="1"/>
  <c r="Y67" i="14"/>
  <c r="AB67" i="14" s="1"/>
  <c r="AY67" i="14"/>
  <c r="BU56" i="14"/>
  <c r="BT56" i="14"/>
  <c r="L68" i="14"/>
  <c r="N68" i="14" s="1"/>
  <c r="AA66" i="14"/>
  <c r="AG66" i="14" s="1"/>
  <c r="BQ57" i="14"/>
  <c r="BS57" i="14" s="1"/>
  <c r="E67" i="16"/>
  <c r="D67" i="16"/>
  <c r="AQ63" i="16"/>
  <c r="AR63" i="16" s="1"/>
  <c r="AJ63" i="16"/>
  <c r="BB63" i="16"/>
  <c r="BC63" i="16" s="1"/>
  <c r="T66" i="16"/>
  <c r="U66" i="16" s="1"/>
  <c r="Q66" i="16"/>
  <c r="AG65" i="16"/>
  <c r="F66" i="16"/>
  <c r="H66" i="16"/>
  <c r="I66" i="16"/>
  <c r="AZ66" i="16"/>
  <c r="BO59" i="16"/>
  <c r="BP59" i="16" s="1"/>
  <c r="BM59" i="16"/>
  <c r="BF62" i="16"/>
  <c r="BH61" i="16"/>
  <c r="BJ61" i="16"/>
  <c r="AD66" i="16"/>
  <c r="AE66" i="16" s="1"/>
  <c r="AA66" i="16"/>
  <c r="AG66" i="16" s="1"/>
  <c r="AC66" i="16"/>
  <c r="AB66" i="16"/>
  <c r="Z66" i="16"/>
  <c r="BU69" i="16"/>
  <c r="BX68" i="16"/>
  <c r="BV57" i="16"/>
  <c r="BY57" i="16" s="1"/>
  <c r="BS58" i="16"/>
  <c r="AU63" i="16"/>
  <c r="BL60" i="16"/>
  <c r="BK60" i="16"/>
  <c r="R66" i="16"/>
  <c r="P66" i="16"/>
  <c r="S66" i="16"/>
  <c r="V68" i="16"/>
  <c r="L68" i="16"/>
  <c r="B68" i="16"/>
  <c r="AW68" i="16"/>
  <c r="A69" i="16"/>
  <c r="J66" i="16"/>
  <c r="K66" i="16" s="1"/>
  <c r="G66" i="16"/>
  <c r="Y67" i="16"/>
  <c r="X67" i="16"/>
  <c r="AY67" i="16"/>
  <c r="AX67" i="16"/>
  <c r="O67" i="16"/>
  <c r="N67" i="16"/>
  <c r="AI64" i="16"/>
  <c r="AK64" i="16"/>
  <c r="AM65" i="16"/>
  <c r="AN65" i="16" s="1"/>
  <c r="M63" i="15"/>
  <c r="AX68" i="14"/>
  <c r="BF61" i="14"/>
  <c r="BH61" i="14" s="1"/>
  <c r="AU63" i="14"/>
  <c r="BI59" i="14"/>
  <c r="BJ59" i="14"/>
  <c r="AZ67" i="14"/>
  <c r="AZ66" i="14"/>
  <c r="B58" i="15"/>
  <c r="BB63" i="14"/>
  <c r="BC63" i="14" s="1"/>
  <c r="AW69" i="14"/>
  <c r="A64" i="15"/>
  <c r="AN64" i="14"/>
  <c r="G59" i="15" s="1"/>
  <c r="F59" i="15"/>
  <c r="S57" i="15"/>
  <c r="U57" i="15" s="1"/>
  <c r="V57" i="15" s="1"/>
  <c r="W57" i="15" s="1"/>
  <c r="X57" i="15" s="1"/>
  <c r="Z57" i="15"/>
  <c r="AA57" i="15" s="1"/>
  <c r="CG67" i="14"/>
  <c r="CD68" i="14"/>
  <c r="BK58" i="14"/>
  <c r="BM58" i="14"/>
  <c r="BN58" i="14" s="1"/>
  <c r="AR62" i="14"/>
  <c r="K57" i="15" s="1"/>
  <c r="D68" i="14"/>
  <c r="E68" i="14"/>
  <c r="AD67" i="14"/>
  <c r="AE67" i="14" s="1"/>
  <c r="AA67" i="14"/>
  <c r="S67" i="14"/>
  <c r="R67" i="14"/>
  <c r="P67" i="14"/>
  <c r="T67" i="14"/>
  <c r="U67" i="14" s="1"/>
  <c r="Q67" i="14"/>
  <c r="J67" i="14"/>
  <c r="K67" i="14" s="1"/>
  <c r="G67" i="14"/>
  <c r="AJ63" i="14"/>
  <c r="C58" i="15" s="1"/>
  <c r="AQ63" i="14"/>
  <c r="J58" i="15" s="1"/>
  <c r="O58" i="15" s="1"/>
  <c r="P58" i="15" s="1"/>
  <c r="R58" i="15" s="1"/>
  <c r="AM65" i="14"/>
  <c r="Y68" i="14"/>
  <c r="X68" i="14"/>
  <c r="V69" i="14"/>
  <c r="L69" i="14"/>
  <c r="B69" i="14"/>
  <c r="A70" i="14"/>
  <c r="AI64" i="14"/>
  <c r="AG65" i="14"/>
  <c r="AH65" i="14"/>
  <c r="AK64" i="14"/>
  <c r="D59" i="15" s="1"/>
  <c r="F67" i="14" l="1"/>
  <c r="CB55" i="14"/>
  <c r="O68" i="14"/>
  <c r="AC67" i="14"/>
  <c r="Z67" i="14"/>
  <c r="BV56" i="14"/>
  <c r="BX56" i="14"/>
  <c r="BY56" i="14" s="1"/>
  <c r="H67" i="14"/>
  <c r="AG67" i="14" s="1"/>
  <c r="AM66" i="14"/>
  <c r="AN66" i="14" s="1"/>
  <c r="G61" i="15" s="1"/>
  <c r="AH66" i="14"/>
  <c r="AK66" i="14" s="1"/>
  <c r="D61" i="15" s="1"/>
  <c r="BU57" i="14"/>
  <c r="BT57" i="14"/>
  <c r="AU64" i="14"/>
  <c r="BQ58" i="14"/>
  <c r="BS58" i="14" s="1"/>
  <c r="BO60" i="16"/>
  <c r="BP60" i="16" s="1"/>
  <c r="BM60" i="16"/>
  <c r="AU64" i="16"/>
  <c r="T67" i="16"/>
  <c r="U67" i="16" s="1"/>
  <c r="Q67" i="16"/>
  <c r="E68" i="16"/>
  <c r="D68" i="16"/>
  <c r="N68" i="16"/>
  <c r="O68" i="16"/>
  <c r="AA67" i="16"/>
  <c r="AG67" i="16" s="1"/>
  <c r="AD67" i="16"/>
  <c r="AE67" i="16" s="1"/>
  <c r="AY68" i="16"/>
  <c r="AX68" i="16"/>
  <c r="BL61" i="16"/>
  <c r="BK61" i="16"/>
  <c r="BH62" i="16"/>
  <c r="BF63" i="16"/>
  <c r="BJ62" i="16"/>
  <c r="AZ67" i="16"/>
  <c r="Z67" i="16"/>
  <c r="AB67" i="16"/>
  <c r="AC67" i="16"/>
  <c r="J67" i="16"/>
  <c r="K67" i="16" s="1"/>
  <c r="G67" i="16"/>
  <c r="L69" i="16"/>
  <c r="V69" i="16"/>
  <c r="B69" i="16"/>
  <c r="AW69" i="16"/>
  <c r="A70" i="16"/>
  <c r="AJ64" i="16"/>
  <c r="AQ64" i="16"/>
  <c r="AR64" i="16" s="1"/>
  <c r="BB64" i="16"/>
  <c r="BC64" i="16" s="1"/>
  <c r="AI65" i="16"/>
  <c r="AK65" i="16"/>
  <c r="BS59" i="16"/>
  <c r="BV58" i="16"/>
  <c r="BY58" i="16" s="1"/>
  <c r="P67" i="16"/>
  <c r="S67" i="16"/>
  <c r="R67" i="16"/>
  <c r="Y68" i="16"/>
  <c r="X68" i="16"/>
  <c r="BX69" i="16"/>
  <c r="BU70" i="16"/>
  <c r="AM66" i="16"/>
  <c r="AN66" i="16" s="1"/>
  <c r="AH66" i="16"/>
  <c r="AK66" i="16" s="1"/>
  <c r="F67" i="16"/>
  <c r="I67" i="16"/>
  <c r="H67" i="16"/>
  <c r="AM67" i="14"/>
  <c r="AN67" i="14" s="1"/>
  <c r="G62" i="15" s="1"/>
  <c r="AW70" i="14"/>
  <c r="A65" i="15"/>
  <c r="AY69" i="14"/>
  <c r="AX69" i="14"/>
  <c r="BF62" i="14"/>
  <c r="BH62" i="14" s="1"/>
  <c r="S58" i="15"/>
  <c r="U58" i="15" s="1"/>
  <c r="V58" i="15" s="1"/>
  <c r="W58" i="15" s="1"/>
  <c r="X58" i="15" s="1"/>
  <c r="Z58" i="15"/>
  <c r="AA58" i="15" s="1"/>
  <c r="BI60" i="14"/>
  <c r="BJ60" i="14"/>
  <c r="BM59" i="14"/>
  <c r="BN59" i="14" s="1"/>
  <c r="BK59" i="14"/>
  <c r="CG68" i="14"/>
  <c r="CD69" i="14"/>
  <c r="AZ68" i="14"/>
  <c r="B59" i="15"/>
  <c r="BB64" i="14"/>
  <c r="BC64" i="14" s="1"/>
  <c r="AN65" i="14"/>
  <c r="G60" i="15" s="1"/>
  <c r="F60" i="15"/>
  <c r="M64" i="15"/>
  <c r="AR63" i="14"/>
  <c r="K58" i="15" s="1"/>
  <c r="AA68" i="14"/>
  <c r="AD68" i="14"/>
  <c r="AE68" i="14" s="1"/>
  <c r="O69" i="14"/>
  <c r="N69" i="14"/>
  <c r="X69" i="14"/>
  <c r="Y69" i="14"/>
  <c r="AH67" i="14"/>
  <c r="AB68" i="14"/>
  <c r="Z68" i="14"/>
  <c r="AC68" i="14"/>
  <c r="AJ64" i="14"/>
  <c r="C59" i="15" s="1"/>
  <c r="AQ64" i="14"/>
  <c r="J59" i="15" s="1"/>
  <c r="O59" i="15" s="1"/>
  <c r="P59" i="15" s="1"/>
  <c r="R59" i="15" s="1"/>
  <c r="F68" i="14"/>
  <c r="H68" i="14"/>
  <c r="I68" i="14"/>
  <c r="B70" i="14"/>
  <c r="A71" i="14"/>
  <c r="L70" i="14"/>
  <c r="V70" i="14"/>
  <c r="Q68" i="14"/>
  <c r="T68" i="14"/>
  <c r="U68" i="14" s="1"/>
  <c r="J68" i="14"/>
  <c r="K68" i="14" s="1"/>
  <c r="G68" i="14"/>
  <c r="E69" i="14"/>
  <c r="D69" i="14"/>
  <c r="S68" i="14"/>
  <c r="P68" i="14"/>
  <c r="R68" i="14"/>
  <c r="AI65" i="14"/>
  <c r="AK65" i="14"/>
  <c r="D60" i="15" s="1"/>
  <c r="CB56" i="14" l="1"/>
  <c r="F61" i="15"/>
  <c r="AI66" i="14"/>
  <c r="BV57" i="14"/>
  <c r="BX57" i="14"/>
  <c r="BY57" i="14" s="1"/>
  <c r="F62" i="15"/>
  <c r="BT58" i="14"/>
  <c r="BU58" i="14"/>
  <c r="BQ59" i="14"/>
  <c r="BS59" i="14" s="1"/>
  <c r="BH63" i="16"/>
  <c r="BF64" i="16"/>
  <c r="BJ63" i="16"/>
  <c r="Q68" i="16"/>
  <c r="T68" i="16"/>
  <c r="U68" i="16" s="1"/>
  <c r="AM67" i="16"/>
  <c r="AN67" i="16" s="1"/>
  <c r="I68" i="16"/>
  <c r="H68" i="16"/>
  <c r="F68" i="16"/>
  <c r="AH67" i="16"/>
  <c r="AK67" i="16" s="1"/>
  <c r="AU65" i="16"/>
  <c r="AU66" i="16" s="1"/>
  <c r="BL62" i="16"/>
  <c r="BK62" i="16"/>
  <c r="O69" i="16"/>
  <c r="N69" i="16"/>
  <c r="AQ65" i="16"/>
  <c r="AR65" i="16" s="1"/>
  <c r="AJ65" i="16"/>
  <c r="BB65" i="16"/>
  <c r="BC65" i="16" s="1"/>
  <c r="J68" i="16"/>
  <c r="K68" i="16" s="1"/>
  <c r="G68" i="16"/>
  <c r="AZ68" i="16"/>
  <c r="AW70" i="16"/>
  <c r="V70" i="16"/>
  <c r="B70" i="16"/>
  <c r="L70" i="16"/>
  <c r="A71" i="16"/>
  <c r="AI66" i="16"/>
  <c r="AY69" i="16"/>
  <c r="AX69" i="16"/>
  <c r="BS60" i="16"/>
  <c r="BV59" i="16"/>
  <c r="BY59" i="16" s="1"/>
  <c r="X69" i="16"/>
  <c r="Y69" i="16"/>
  <c r="P68" i="16"/>
  <c r="R68" i="16"/>
  <c r="S68" i="16"/>
  <c r="BX70" i="16"/>
  <c r="BU71" i="16"/>
  <c r="BM61" i="16"/>
  <c r="BO61" i="16"/>
  <c r="BP61" i="16" s="1"/>
  <c r="AD68" i="16"/>
  <c r="AE68" i="16" s="1"/>
  <c r="AA68" i="16"/>
  <c r="Z68" i="16"/>
  <c r="AC68" i="16"/>
  <c r="AB68" i="16"/>
  <c r="D69" i="16"/>
  <c r="E69" i="16"/>
  <c r="B60" i="15"/>
  <c r="BB65" i="14"/>
  <c r="BC65" i="14" s="1"/>
  <c r="B61" i="15"/>
  <c r="BB66" i="14"/>
  <c r="BC66" i="14" s="1"/>
  <c r="CG69" i="14"/>
  <c r="CD70" i="14"/>
  <c r="BJ61" i="14"/>
  <c r="BI61" i="14"/>
  <c r="AW71" i="14"/>
  <c r="A66" i="15"/>
  <c r="BF63" i="14"/>
  <c r="BH63" i="14" s="1"/>
  <c r="AZ69" i="14"/>
  <c r="M65" i="15"/>
  <c r="BK60" i="14"/>
  <c r="BM60" i="14"/>
  <c r="BN60" i="14" s="1"/>
  <c r="AY70" i="14"/>
  <c r="AX70" i="14"/>
  <c r="S59" i="15"/>
  <c r="U59" i="15" s="1"/>
  <c r="V59" i="15" s="1"/>
  <c r="W59" i="15" s="1"/>
  <c r="X59" i="15" s="1"/>
  <c r="Z59" i="15"/>
  <c r="AA59" i="15" s="1"/>
  <c r="AR64" i="14"/>
  <c r="K59" i="15" s="1"/>
  <c r="E70" i="14"/>
  <c r="D70" i="14"/>
  <c r="H69" i="14"/>
  <c r="F69" i="14"/>
  <c r="I69" i="14"/>
  <c r="Z69" i="14"/>
  <c r="AC69" i="14"/>
  <c r="AB69" i="14"/>
  <c r="J69" i="14"/>
  <c r="K69" i="14" s="1"/>
  <c r="G69" i="14"/>
  <c r="AM68" i="14"/>
  <c r="AA69" i="14"/>
  <c r="AD69" i="14"/>
  <c r="AE69" i="14" s="1"/>
  <c r="S69" i="14"/>
  <c r="R69" i="14"/>
  <c r="P69" i="14"/>
  <c r="T69" i="14"/>
  <c r="U69" i="14" s="1"/>
  <c r="Q69" i="14"/>
  <c r="AJ66" i="14"/>
  <c r="C61" i="15" s="1"/>
  <c r="AQ66" i="14"/>
  <c r="J61" i="15" s="1"/>
  <c r="O61" i="15" s="1"/>
  <c r="P61" i="15" s="1"/>
  <c r="R61" i="15" s="1"/>
  <c r="AJ65" i="14"/>
  <c r="C60" i="15" s="1"/>
  <c r="AQ65" i="14"/>
  <c r="J60" i="15" s="1"/>
  <c r="O60" i="15" s="1"/>
  <c r="P60" i="15" s="1"/>
  <c r="R60" i="15" s="1"/>
  <c r="X70" i="14"/>
  <c r="Y70" i="14"/>
  <c r="AG68" i="14"/>
  <c r="O70" i="14"/>
  <c r="N70" i="14"/>
  <c r="AH68" i="14"/>
  <c r="AI67" i="14"/>
  <c r="AK67" i="14"/>
  <c r="D62" i="15" s="1"/>
  <c r="B71" i="14"/>
  <c r="A72" i="14"/>
  <c r="L71" i="14"/>
  <c r="V71" i="14"/>
  <c r="AU65" i="14"/>
  <c r="AU66" i="14" s="1"/>
  <c r="CB57" i="14" l="1"/>
  <c r="BV58" i="14"/>
  <c r="BX58" i="14"/>
  <c r="BY58" i="14" s="1"/>
  <c r="BU59" i="14"/>
  <c r="BT59" i="14"/>
  <c r="BQ60" i="14"/>
  <c r="BS60" i="14" s="1"/>
  <c r="G69" i="16"/>
  <c r="J69" i="16"/>
  <c r="K69" i="16" s="1"/>
  <c r="AW71" i="16"/>
  <c r="L71" i="16"/>
  <c r="B71" i="16"/>
  <c r="V71" i="16"/>
  <c r="A72" i="16"/>
  <c r="AH68" i="16"/>
  <c r="D70" i="16"/>
  <c r="E70" i="16"/>
  <c r="AB69" i="16"/>
  <c r="Z69" i="16"/>
  <c r="AC69" i="16"/>
  <c r="Q69" i="16"/>
  <c r="T69" i="16"/>
  <c r="U69" i="16" s="1"/>
  <c r="AA69" i="16"/>
  <c r="AD69" i="16"/>
  <c r="AE69" i="16" s="1"/>
  <c r="AU67" i="16"/>
  <c r="N70" i="16"/>
  <c r="O70" i="16"/>
  <c r="X70" i="16"/>
  <c r="Y70" i="16"/>
  <c r="AG68" i="16"/>
  <c r="AX70" i="16"/>
  <c r="AY70" i="16"/>
  <c r="BL63" i="16"/>
  <c r="BK63" i="16"/>
  <c r="BM62" i="16"/>
  <c r="BO62" i="16"/>
  <c r="BP62" i="16" s="1"/>
  <c r="BX71" i="16"/>
  <c r="BU72" i="16"/>
  <c r="AZ69" i="16"/>
  <c r="AM68" i="16"/>
  <c r="AN68" i="16" s="1"/>
  <c r="AI67" i="16"/>
  <c r="R69" i="16"/>
  <c r="S69" i="16"/>
  <c r="P69" i="16"/>
  <c r="BV60" i="16"/>
  <c r="BY60" i="16" s="1"/>
  <c r="BS61" i="16"/>
  <c r="BF65" i="16"/>
  <c r="BH64" i="16"/>
  <c r="BJ64" i="16"/>
  <c r="H69" i="16"/>
  <c r="I69" i="16"/>
  <c r="F69" i="16"/>
  <c r="AQ66" i="16"/>
  <c r="AR66" i="16" s="1"/>
  <c r="AJ66" i="16"/>
  <c r="BB66" i="16"/>
  <c r="BC66" i="16" s="1"/>
  <c r="AM69" i="14"/>
  <c r="F64" i="15" s="1"/>
  <c r="M66" i="15"/>
  <c r="AZ70" i="14"/>
  <c r="AX71" i="14"/>
  <c r="AY71" i="14"/>
  <c r="BM61" i="14"/>
  <c r="BN61" i="14" s="1"/>
  <c r="BK61" i="14"/>
  <c r="CG70" i="14"/>
  <c r="CD71" i="14"/>
  <c r="AW72" i="14"/>
  <c r="A67" i="15"/>
  <c r="S60" i="15"/>
  <c r="U60" i="15" s="1"/>
  <c r="V60" i="15" s="1"/>
  <c r="W60" i="15" s="1"/>
  <c r="X60" i="15" s="1"/>
  <c r="Z60" i="15"/>
  <c r="AA60" i="15" s="1"/>
  <c r="AN68" i="14"/>
  <c r="G63" i="15" s="1"/>
  <c r="F63" i="15"/>
  <c r="S61" i="15"/>
  <c r="U61" i="15" s="1"/>
  <c r="V61" i="15" s="1"/>
  <c r="W61" i="15" s="1"/>
  <c r="X61" i="15" s="1"/>
  <c r="Z61" i="15"/>
  <c r="AA61" i="15" s="1"/>
  <c r="BI62" i="14"/>
  <c r="BJ62" i="14"/>
  <c r="B62" i="15"/>
  <c r="BB67" i="14"/>
  <c r="BC67" i="14" s="1"/>
  <c r="BF64" i="14"/>
  <c r="BH64" i="14" s="1"/>
  <c r="AR65" i="14"/>
  <c r="K60" i="15" s="1"/>
  <c r="AR66" i="14"/>
  <c r="K61" i="15" s="1"/>
  <c r="AJ67" i="14"/>
  <c r="C62" i="15" s="1"/>
  <c r="AQ67" i="14"/>
  <c r="J62" i="15" s="1"/>
  <c r="O62" i="15" s="1"/>
  <c r="P62" i="15" s="1"/>
  <c r="R62" i="15" s="1"/>
  <c r="P70" i="14"/>
  <c r="S70" i="14"/>
  <c r="R70" i="14"/>
  <c r="AU67" i="14"/>
  <c r="AK68" i="14"/>
  <c r="D63" i="15" s="1"/>
  <c r="AI68" i="14"/>
  <c r="Q70" i="14"/>
  <c r="T70" i="14"/>
  <c r="U70" i="14" s="1"/>
  <c r="AH69" i="14"/>
  <c r="Y71" i="14"/>
  <c r="X71" i="14"/>
  <c r="Z70" i="14"/>
  <c r="AC70" i="14"/>
  <c r="AB70" i="14"/>
  <c r="O71" i="14"/>
  <c r="N71" i="14"/>
  <c r="AD70" i="14"/>
  <c r="AE70" i="14" s="1"/>
  <c r="AA70" i="14"/>
  <c r="B72" i="14"/>
  <c r="A73" i="14"/>
  <c r="L72" i="14"/>
  <c r="V72" i="14"/>
  <c r="AG69" i="14"/>
  <c r="J70" i="14"/>
  <c r="K70" i="14" s="1"/>
  <c r="G70" i="14"/>
  <c r="E71" i="14"/>
  <c r="D71" i="14"/>
  <c r="F70" i="14"/>
  <c r="I70" i="14"/>
  <c r="H70" i="14"/>
  <c r="CB58" i="14" l="1"/>
  <c r="CB59" i="14" s="1"/>
  <c r="BV59" i="14"/>
  <c r="BX59" i="14"/>
  <c r="BY59" i="14" s="1"/>
  <c r="BU60" i="14"/>
  <c r="BT60" i="14"/>
  <c r="AN69" i="14"/>
  <c r="G64" i="15" s="1"/>
  <c r="BQ61" i="14"/>
  <c r="BS61" i="14" s="1"/>
  <c r="AG69" i="16"/>
  <c r="O71" i="16"/>
  <c r="N71" i="16"/>
  <c r="AK68" i="16"/>
  <c r="AI68" i="16"/>
  <c r="AC70" i="16"/>
  <c r="AB70" i="16"/>
  <c r="Z70" i="16"/>
  <c r="AY71" i="16"/>
  <c r="AX71" i="16"/>
  <c r="G70" i="16"/>
  <c r="J70" i="16"/>
  <c r="K70" i="16" s="1"/>
  <c r="AW72" i="16"/>
  <c r="B72" i="16"/>
  <c r="L72" i="16"/>
  <c r="V72" i="16"/>
  <c r="A73" i="16"/>
  <c r="Y71" i="16"/>
  <c r="X71" i="16"/>
  <c r="AJ67" i="16"/>
  <c r="AQ67" i="16"/>
  <c r="AR67" i="16" s="1"/>
  <c r="BB67" i="16"/>
  <c r="BC67" i="16" s="1"/>
  <c r="BF66" i="16"/>
  <c r="BH65" i="16"/>
  <c r="BJ65" i="16"/>
  <c r="AD70" i="16"/>
  <c r="AE70" i="16" s="1"/>
  <c r="AA70" i="16"/>
  <c r="T70" i="16"/>
  <c r="U70" i="16" s="1"/>
  <c r="Q70" i="16"/>
  <c r="BO63" i="16"/>
  <c r="BP63" i="16" s="1"/>
  <c r="BM63" i="16"/>
  <c r="AZ70" i="16"/>
  <c r="E71" i="16"/>
  <c r="D71" i="16"/>
  <c r="BL64" i="16"/>
  <c r="BK64" i="16"/>
  <c r="AH69" i="16"/>
  <c r="BU73" i="16"/>
  <c r="BX72" i="16"/>
  <c r="BS62" i="16"/>
  <c r="BV61" i="16"/>
  <c r="BY61" i="16" s="1"/>
  <c r="S70" i="16"/>
  <c r="R70" i="16"/>
  <c r="P70" i="16"/>
  <c r="I70" i="16"/>
  <c r="H70" i="16"/>
  <c r="F70" i="16"/>
  <c r="AM69" i="16"/>
  <c r="AN69" i="16" s="1"/>
  <c r="B63" i="15"/>
  <c r="BB68" i="14"/>
  <c r="BC68" i="14" s="1"/>
  <c r="S62" i="15"/>
  <c r="U62" i="15" s="1"/>
  <c r="V62" i="15" s="1"/>
  <c r="W62" i="15" s="1"/>
  <c r="X62" i="15" s="1"/>
  <c r="Z62" i="15"/>
  <c r="AA62" i="15" s="1"/>
  <c r="CG71" i="14"/>
  <c r="CD72" i="14"/>
  <c r="AG70" i="14"/>
  <c r="BJ63" i="14"/>
  <c r="BI63" i="14"/>
  <c r="A68" i="15"/>
  <c r="M68" i="15" s="1"/>
  <c r="AW73" i="14"/>
  <c r="BF65" i="14"/>
  <c r="BH65" i="14" s="1"/>
  <c r="AZ71" i="14"/>
  <c r="BK62" i="14"/>
  <c r="BM62" i="14"/>
  <c r="BN62" i="14" s="1"/>
  <c r="M67" i="15"/>
  <c r="AY72" i="14"/>
  <c r="AX72" i="14"/>
  <c r="AR67" i="14"/>
  <c r="K62" i="15" s="1"/>
  <c r="G71" i="14"/>
  <c r="J71" i="14"/>
  <c r="K71" i="14" s="1"/>
  <c r="H71" i="14"/>
  <c r="I71" i="14"/>
  <c r="F71" i="14"/>
  <c r="AM70" i="14"/>
  <c r="AU68" i="14"/>
  <c r="AI69" i="14"/>
  <c r="AK69" i="14"/>
  <c r="D64" i="15" s="1"/>
  <c r="AH70" i="14"/>
  <c r="T71" i="14"/>
  <c r="U71" i="14" s="1"/>
  <c r="Q71" i="14"/>
  <c r="AJ68" i="14"/>
  <c r="C63" i="15" s="1"/>
  <c r="AQ68" i="14"/>
  <c r="J63" i="15" s="1"/>
  <c r="O63" i="15" s="1"/>
  <c r="P63" i="15" s="1"/>
  <c r="R63" i="15" s="1"/>
  <c r="R71" i="14"/>
  <c r="S71" i="14"/>
  <c r="P71" i="14"/>
  <c r="Y72" i="14"/>
  <c r="X72" i="14"/>
  <c r="N72" i="14"/>
  <c r="O72" i="14"/>
  <c r="AD71" i="14"/>
  <c r="AE71" i="14" s="1"/>
  <c r="AA71" i="14"/>
  <c r="A74" i="14"/>
  <c r="V73" i="14"/>
  <c r="L73" i="14"/>
  <c r="B73" i="14"/>
  <c r="AB71" i="14"/>
  <c r="Z71" i="14"/>
  <c r="AC71" i="14"/>
  <c r="E72" i="14"/>
  <c r="D72" i="14"/>
  <c r="BV60" i="14" l="1"/>
  <c r="BX60" i="14"/>
  <c r="BY60" i="14" s="1"/>
  <c r="BU61" i="14"/>
  <c r="BT61" i="14"/>
  <c r="BQ62" i="14"/>
  <c r="BS62" i="14" s="1"/>
  <c r="AG70" i="16"/>
  <c r="I71" i="16"/>
  <c r="H71" i="16"/>
  <c r="F71" i="16"/>
  <c r="O72" i="16"/>
  <c r="N72" i="16"/>
  <c r="AQ68" i="16"/>
  <c r="AR68" i="16" s="1"/>
  <c r="AJ68" i="16"/>
  <c r="BB68" i="16"/>
  <c r="BC68" i="16" s="1"/>
  <c r="BF67" i="16"/>
  <c r="BH66" i="16"/>
  <c r="BJ66" i="16"/>
  <c r="AY72" i="16"/>
  <c r="AX72" i="16"/>
  <c r="AD71" i="16"/>
  <c r="AE71" i="16" s="1"/>
  <c r="AA71" i="16"/>
  <c r="AC71" i="16"/>
  <c r="AH71" i="16" s="1"/>
  <c r="AB71" i="16"/>
  <c r="Z71" i="16"/>
  <c r="BO64" i="16"/>
  <c r="BP64" i="16" s="1"/>
  <c r="BM64" i="16"/>
  <c r="J71" i="16"/>
  <c r="K71" i="16" s="1"/>
  <c r="G71" i="16"/>
  <c r="Y72" i="16"/>
  <c r="X72" i="16"/>
  <c r="BK65" i="16"/>
  <c r="BL65" i="16"/>
  <c r="E72" i="16"/>
  <c r="D72" i="16"/>
  <c r="BV62" i="16"/>
  <c r="BY62" i="16" s="1"/>
  <c r="BS63" i="16"/>
  <c r="S71" i="16"/>
  <c r="P71" i="16"/>
  <c r="R71" i="16"/>
  <c r="AZ71" i="16"/>
  <c r="V73" i="16"/>
  <c r="L73" i="16"/>
  <c r="B73" i="16"/>
  <c r="AW73" i="16"/>
  <c r="A74" i="16"/>
  <c r="AH70" i="16"/>
  <c r="T71" i="16"/>
  <c r="U71" i="16" s="1"/>
  <c r="Q71" i="16"/>
  <c r="BX73" i="16"/>
  <c r="BU74" i="16"/>
  <c r="AU68" i="16"/>
  <c r="AU69" i="16" s="1"/>
  <c r="AM70" i="16"/>
  <c r="AN70" i="16" s="1"/>
  <c r="AK69" i="16"/>
  <c r="AI69" i="16"/>
  <c r="AK70" i="14"/>
  <c r="D65" i="15" s="1"/>
  <c r="BM63" i="14"/>
  <c r="BN63" i="14" s="1"/>
  <c r="BK63" i="14"/>
  <c r="B64" i="15"/>
  <c r="BB69" i="14"/>
  <c r="BC69" i="14" s="1"/>
  <c r="AN70" i="14"/>
  <c r="G65" i="15" s="1"/>
  <c r="F65" i="15"/>
  <c r="A69" i="15"/>
  <c r="AW74" i="14"/>
  <c r="S63" i="15"/>
  <c r="U63" i="15" s="1"/>
  <c r="V63" i="15" s="1"/>
  <c r="W63" i="15" s="1"/>
  <c r="X63" i="15" s="1"/>
  <c r="Z63" i="15"/>
  <c r="AA63" i="15" s="1"/>
  <c r="CG72" i="14"/>
  <c r="CD73" i="14"/>
  <c r="BJ64" i="14"/>
  <c r="BI64" i="14"/>
  <c r="BF66" i="14"/>
  <c r="BH66" i="14" s="1"/>
  <c r="AX73" i="14"/>
  <c r="AY73" i="14"/>
  <c r="AZ72" i="14"/>
  <c r="AR68" i="14"/>
  <c r="K63" i="15" s="1"/>
  <c r="AB72" i="14"/>
  <c r="AC72" i="14"/>
  <c r="Z72" i="14"/>
  <c r="D73" i="14"/>
  <c r="E73" i="14"/>
  <c r="O73" i="14"/>
  <c r="N73" i="14"/>
  <c r="AJ69" i="14"/>
  <c r="C64" i="15" s="1"/>
  <c r="AQ69" i="14"/>
  <c r="J64" i="15" s="1"/>
  <c r="O64" i="15" s="1"/>
  <c r="P64" i="15" s="1"/>
  <c r="R64" i="15" s="1"/>
  <c r="AU69" i="14"/>
  <c r="AG71" i="14"/>
  <c r="Y73" i="14"/>
  <c r="X73" i="14"/>
  <c r="B74" i="14"/>
  <c r="L74" i="14"/>
  <c r="A75" i="14"/>
  <c r="V74" i="14"/>
  <c r="G72" i="14"/>
  <c r="J72" i="14"/>
  <c r="K72" i="14" s="1"/>
  <c r="H72" i="14"/>
  <c r="F72" i="14"/>
  <c r="I72" i="14"/>
  <c r="P72" i="14"/>
  <c r="S72" i="14"/>
  <c r="R72" i="14"/>
  <c r="AH71" i="14"/>
  <c r="T72" i="14"/>
  <c r="U72" i="14" s="1"/>
  <c r="Q72" i="14"/>
  <c r="AI70" i="14"/>
  <c r="AD72" i="14"/>
  <c r="AE72" i="14" s="1"/>
  <c r="AA72" i="14"/>
  <c r="AM71" i="14"/>
  <c r="CB60" i="14" l="1"/>
  <c r="BV61" i="14"/>
  <c r="BX61" i="14"/>
  <c r="BY61" i="14" s="1"/>
  <c r="BT62" i="14"/>
  <c r="BU62" i="14"/>
  <c r="AU70" i="14"/>
  <c r="AK71" i="14"/>
  <c r="D66" i="15" s="1"/>
  <c r="BQ63" i="14"/>
  <c r="BS63" i="14" s="1"/>
  <c r="BF68" i="16"/>
  <c r="BH67" i="16"/>
  <c r="BJ67" i="16"/>
  <c r="J72" i="16"/>
  <c r="K72" i="16" s="1"/>
  <c r="G72" i="16"/>
  <c r="AM72" i="16" s="1"/>
  <c r="AN72" i="16" s="1"/>
  <c r="N73" i="16"/>
  <c r="O73" i="16"/>
  <c r="X73" i="16"/>
  <c r="Y73" i="16"/>
  <c r="BO65" i="16"/>
  <c r="BP65" i="16" s="1"/>
  <c r="BM65" i="16"/>
  <c r="Q72" i="16"/>
  <c r="T72" i="16"/>
  <c r="U72" i="16" s="1"/>
  <c r="AD72" i="16"/>
  <c r="AE72" i="16" s="1"/>
  <c r="AA72" i="16"/>
  <c r="AZ72" i="16"/>
  <c r="BU75" i="16"/>
  <c r="BX75" i="16" s="1"/>
  <c r="BX74" i="16"/>
  <c r="B74" i="16"/>
  <c r="AW74" i="16"/>
  <c r="V74" i="16"/>
  <c r="L74" i="16"/>
  <c r="A75" i="16"/>
  <c r="BK66" i="16"/>
  <c r="BL66" i="16"/>
  <c r="E73" i="16"/>
  <c r="D73" i="16"/>
  <c r="F72" i="16"/>
  <c r="I72" i="16"/>
  <c r="H72" i="16"/>
  <c r="AG71" i="16"/>
  <c r="P72" i="16"/>
  <c r="R72" i="16"/>
  <c r="S72" i="16"/>
  <c r="Z72" i="16"/>
  <c r="AC72" i="16"/>
  <c r="AH72" i="16" s="1"/>
  <c r="AB72" i="16"/>
  <c r="AM71" i="16"/>
  <c r="AN71" i="16" s="1"/>
  <c r="AJ69" i="16"/>
  <c r="AQ69" i="16"/>
  <c r="AR69" i="16" s="1"/>
  <c r="BB69" i="16"/>
  <c r="BC69" i="16" s="1"/>
  <c r="AY73" i="16"/>
  <c r="AX73" i="16"/>
  <c r="BV63" i="16"/>
  <c r="BY63" i="16" s="1"/>
  <c r="BS64" i="16"/>
  <c r="AI70" i="16"/>
  <c r="AU70" i="16" s="1"/>
  <c r="AK70" i="16"/>
  <c r="M69" i="15"/>
  <c r="BJ65" i="14"/>
  <c r="BI65" i="14"/>
  <c r="A70" i="15"/>
  <c r="AW75" i="14"/>
  <c r="AY75" i="14" s="1"/>
  <c r="BF67" i="14"/>
  <c r="BH67" i="14" s="1"/>
  <c r="CG73" i="14"/>
  <c r="CD74" i="14"/>
  <c r="BK64" i="14"/>
  <c r="BM64" i="14"/>
  <c r="BN64" i="14" s="1"/>
  <c r="AN71" i="14"/>
  <c r="G66" i="15" s="1"/>
  <c r="F66" i="15"/>
  <c r="B65" i="15"/>
  <c r="BB70" i="14"/>
  <c r="BC70" i="14" s="1"/>
  <c r="S64" i="15"/>
  <c r="U64" i="15" s="1"/>
  <c r="V64" i="15" s="1"/>
  <c r="W64" i="15" s="1"/>
  <c r="X64" i="15" s="1"/>
  <c r="Z64" i="15"/>
  <c r="AA64" i="15" s="1"/>
  <c r="AZ73" i="14"/>
  <c r="AX74" i="14"/>
  <c r="AY74" i="14"/>
  <c r="AR69" i="14"/>
  <c r="K64" i="15" s="1"/>
  <c r="AJ70" i="14"/>
  <c r="C65" i="15" s="1"/>
  <c r="AQ70" i="14"/>
  <c r="J65" i="15" s="1"/>
  <c r="O65" i="15" s="1"/>
  <c r="P65" i="15" s="1"/>
  <c r="R65" i="15" s="1"/>
  <c r="AM72" i="14"/>
  <c r="Y74" i="14"/>
  <c r="X74" i="14"/>
  <c r="Q73" i="14"/>
  <c r="T73" i="14"/>
  <c r="U73" i="14" s="1"/>
  <c r="V75" i="14"/>
  <c r="L75" i="14"/>
  <c r="B75" i="14"/>
  <c r="R73" i="14"/>
  <c r="P73" i="14"/>
  <c r="S73" i="14"/>
  <c r="N74" i="14"/>
  <c r="O74" i="14"/>
  <c r="F73" i="14"/>
  <c r="I73" i="14"/>
  <c r="H73" i="14"/>
  <c r="D74" i="14"/>
  <c r="E74" i="14"/>
  <c r="G73" i="14"/>
  <c r="J73" i="14"/>
  <c r="K73" i="14" s="1"/>
  <c r="AB73" i="14"/>
  <c r="Z73" i="14"/>
  <c r="AC73" i="14"/>
  <c r="AH72" i="14"/>
  <c r="AD73" i="14"/>
  <c r="AE73" i="14" s="1"/>
  <c r="AA73" i="14"/>
  <c r="AG72" i="14"/>
  <c r="AI71" i="14"/>
  <c r="CB61" i="14" l="1"/>
  <c r="CB62" i="14" s="1"/>
  <c r="BV62" i="14"/>
  <c r="BX62" i="14"/>
  <c r="BY62" i="14" s="1"/>
  <c r="BT63" i="14"/>
  <c r="BU63" i="14"/>
  <c r="BQ64" i="14"/>
  <c r="BS64" i="14" s="1"/>
  <c r="AC73" i="16"/>
  <c r="AB73" i="16"/>
  <c r="Z73" i="16"/>
  <c r="AK71" i="16"/>
  <c r="AI71" i="16"/>
  <c r="X74" i="16"/>
  <c r="Y74" i="16"/>
  <c r="BL67" i="16"/>
  <c r="BK67" i="16"/>
  <c r="J73" i="16"/>
  <c r="K73" i="16" s="1"/>
  <c r="G73" i="16"/>
  <c r="AQ70" i="16"/>
  <c r="AR70" i="16" s="1"/>
  <c r="AJ70" i="16"/>
  <c r="BB70" i="16"/>
  <c r="BC70" i="16" s="1"/>
  <c r="BO66" i="16"/>
  <c r="BP66" i="16" s="1"/>
  <c r="BM66" i="16"/>
  <c r="T73" i="16"/>
  <c r="U73" i="16" s="1"/>
  <c r="Q73" i="16"/>
  <c r="AZ73" i="16"/>
  <c r="O74" i="16"/>
  <c r="N74" i="16"/>
  <c r="AX74" i="16"/>
  <c r="AY74" i="16"/>
  <c r="H73" i="16"/>
  <c r="F73" i="16"/>
  <c r="I73" i="16"/>
  <c r="BS65" i="16"/>
  <c r="BV64" i="16"/>
  <c r="BY64" i="16" s="1"/>
  <c r="AD73" i="16"/>
  <c r="AE73" i="16" s="1"/>
  <c r="AA73" i="16"/>
  <c r="S73" i="16"/>
  <c r="P73" i="16"/>
  <c r="R73" i="16"/>
  <c r="AW75" i="16"/>
  <c r="V75" i="16"/>
  <c r="L75" i="16"/>
  <c r="B75" i="16"/>
  <c r="AG72" i="16"/>
  <c r="E74" i="16"/>
  <c r="D74" i="16"/>
  <c r="BH68" i="16"/>
  <c r="BF69" i="16"/>
  <c r="BJ68" i="16"/>
  <c r="AX75" i="14"/>
  <c r="M70" i="15"/>
  <c r="AN72" i="14"/>
  <c r="G67" i="15" s="1"/>
  <c r="F67" i="15"/>
  <c r="BK65" i="14"/>
  <c r="BM65" i="14"/>
  <c r="BN65" i="14" s="1"/>
  <c r="S65" i="15"/>
  <c r="U65" i="15" s="1"/>
  <c r="V65" i="15" s="1"/>
  <c r="W65" i="15" s="1"/>
  <c r="X65" i="15" s="1"/>
  <c r="Z65" i="15"/>
  <c r="AA65" i="15" s="1"/>
  <c r="AZ74" i="14"/>
  <c r="CG74" i="14"/>
  <c r="CD75" i="14"/>
  <c r="CG75" i="14" s="1"/>
  <c r="BF68" i="14"/>
  <c r="BH68" i="14" s="1"/>
  <c r="B66" i="15"/>
  <c r="BB71" i="14"/>
  <c r="BC71" i="14" s="1"/>
  <c r="BJ66" i="14"/>
  <c r="BI66" i="14"/>
  <c r="AR70" i="14"/>
  <c r="K65" i="15" s="1"/>
  <c r="AG73" i="14"/>
  <c r="AI72" i="14"/>
  <c r="AK72" i="14"/>
  <c r="D67" i="15" s="1"/>
  <c r="G74" i="14"/>
  <c r="J74" i="14"/>
  <c r="K74" i="14" s="1"/>
  <c r="O75" i="14"/>
  <c r="N75" i="14"/>
  <c r="Y75" i="14"/>
  <c r="X75" i="14"/>
  <c r="AH73" i="14"/>
  <c r="R74" i="14"/>
  <c r="P74" i="14"/>
  <c r="S74" i="14"/>
  <c r="AA74" i="14"/>
  <c r="AD74" i="14"/>
  <c r="AE74" i="14" s="1"/>
  <c r="T74" i="14"/>
  <c r="U74" i="14" s="1"/>
  <c r="Q74" i="14"/>
  <c r="AC74" i="14"/>
  <c r="AB74" i="14"/>
  <c r="Z74" i="14"/>
  <c r="AM73" i="14"/>
  <c r="AJ71" i="14"/>
  <c r="C66" i="15" s="1"/>
  <c r="AQ71" i="14"/>
  <c r="J66" i="15" s="1"/>
  <c r="O66" i="15" s="1"/>
  <c r="P66" i="15" s="1"/>
  <c r="R66" i="15" s="1"/>
  <c r="H74" i="14"/>
  <c r="I74" i="14"/>
  <c r="F74" i="14"/>
  <c r="D75" i="14"/>
  <c r="E75" i="14"/>
  <c r="AU71" i="14"/>
  <c r="BV63" i="14" l="1"/>
  <c r="BX63" i="14"/>
  <c r="BY63" i="14" s="1"/>
  <c r="BT64" i="14"/>
  <c r="BU64" i="14"/>
  <c r="AK73" i="14"/>
  <c r="D68" i="15" s="1"/>
  <c r="BQ65" i="14"/>
  <c r="BS65" i="14" s="1"/>
  <c r="BS66" i="16"/>
  <c r="BV65" i="16"/>
  <c r="BY65" i="16" s="1"/>
  <c r="AA74" i="16"/>
  <c r="AD74" i="16"/>
  <c r="AE74" i="16" s="1"/>
  <c r="BF70" i="16"/>
  <c r="BH69" i="16"/>
  <c r="BJ69" i="16"/>
  <c r="D75" i="16"/>
  <c r="E75" i="16"/>
  <c r="BM67" i="16"/>
  <c r="BO67" i="16"/>
  <c r="BP67" i="16" s="1"/>
  <c r="AX75" i="16"/>
  <c r="AY75" i="16"/>
  <c r="BL68" i="16"/>
  <c r="BK68" i="16"/>
  <c r="AZ74" i="16"/>
  <c r="Q74" i="16"/>
  <c r="T74" i="16"/>
  <c r="U74" i="16" s="1"/>
  <c r="AG73" i="16"/>
  <c r="R74" i="16"/>
  <c r="P74" i="16"/>
  <c r="S74" i="16"/>
  <c r="AM73" i="16"/>
  <c r="AN73" i="16" s="1"/>
  <c r="AH73" i="16"/>
  <c r="N75" i="16"/>
  <c r="O75" i="16"/>
  <c r="X75" i="16"/>
  <c r="Y75" i="16"/>
  <c r="AB74" i="16"/>
  <c r="Z74" i="16"/>
  <c r="AC74" i="16"/>
  <c r="AQ71" i="16"/>
  <c r="AR71" i="16" s="1"/>
  <c r="AJ71" i="16"/>
  <c r="BB71" i="16"/>
  <c r="BC71" i="16" s="1"/>
  <c r="G74" i="16"/>
  <c r="J74" i="16"/>
  <c r="K74" i="16" s="1"/>
  <c r="H74" i="16"/>
  <c r="F74" i="16"/>
  <c r="I74" i="16"/>
  <c r="AK72" i="16"/>
  <c r="AI72" i="16"/>
  <c r="AU71" i="16"/>
  <c r="AU72" i="16" s="1"/>
  <c r="AI73" i="14"/>
  <c r="AJ73" i="14" s="1"/>
  <c r="C68" i="15" s="1"/>
  <c r="BI67" i="14"/>
  <c r="BJ67" i="14"/>
  <c r="BF69" i="14"/>
  <c r="BH69" i="14" s="1"/>
  <c r="S66" i="15"/>
  <c r="U66" i="15" s="1"/>
  <c r="V66" i="15" s="1"/>
  <c r="W66" i="15" s="1"/>
  <c r="X66" i="15" s="1"/>
  <c r="Z66" i="15"/>
  <c r="AA66" i="15" s="1"/>
  <c r="AN73" i="14"/>
  <c r="G68" i="15" s="1"/>
  <c r="F68" i="15"/>
  <c r="B67" i="15"/>
  <c r="BB72" i="14"/>
  <c r="BC72" i="14" s="1"/>
  <c r="BM66" i="14"/>
  <c r="BN66" i="14" s="1"/>
  <c r="BK66" i="14"/>
  <c r="AZ75" i="14"/>
  <c r="AR71" i="14"/>
  <c r="K66" i="15" s="1"/>
  <c r="AH74" i="14"/>
  <c r="AU72" i="14"/>
  <c r="AD75" i="14"/>
  <c r="AE75" i="14" s="1"/>
  <c r="AA75" i="14"/>
  <c r="AG74" i="14"/>
  <c r="P75" i="14"/>
  <c r="R75" i="14"/>
  <c r="S75" i="14"/>
  <c r="F75" i="14"/>
  <c r="I75" i="14"/>
  <c r="H75" i="14"/>
  <c r="AB75" i="14"/>
  <c r="Z75" i="14"/>
  <c r="AC75" i="14"/>
  <c r="J75" i="14"/>
  <c r="K75" i="14" s="1"/>
  <c r="G75" i="14"/>
  <c r="T75" i="14"/>
  <c r="U75" i="14" s="1"/>
  <c r="Q75" i="14"/>
  <c r="AM74" i="14"/>
  <c r="AJ72" i="14"/>
  <c r="C67" i="15" s="1"/>
  <c r="AQ72" i="14"/>
  <c r="J67" i="15" s="1"/>
  <c r="O67" i="15" s="1"/>
  <c r="P67" i="15" s="1"/>
  <c r="R67" i="15" s="1"/>
  <c r="CB63" i="14" l="1"/>
  <c r="BV64" i="14"/>
  <c r="BX64" i="14"/>
  <c r="BY64" i="14" s="1"/>
  <c r="AQ73" i="14"/>
  <c r="J68" i="15" s="1"/>
  <c r="O68" i="15" s="1"/>
  <c r="P68" i="15" s="1"/>
  <c r="R68" i="15" s="1"/>
  <c r="S68" i="15" s="1"/>
  <c r="U68" i="15" s="1"/>
  <c r="V68" i="15" s="1"/>
  <c r="W68" i="15" s="1"/>
  <c r="X68" i="15" s="1"/>
  <c r="BU65" i="14"/>
  <c r="BT65" i="14"/>
  <c r="BQ66" i="14"/>
  <c r="BS66" i="14" s="1"/>
  <c r="AU73" i="14"/>
  <c r="AC75" i="16"/>
  <c r="AB75" i="16"/>
  <c r="Z75" i="16"/>
  <c r="AD75" i="16"/>
  <c r="AE75" i="16" s="1"/>
  <c r="AA75" i="16"/>
  <c r="AZ75" i="16"/>
  <c r="AK73" i="16"/>
  <c r="AI73" i="16"/>
  <c r="G75" i="16"/>
  <c r="AM75" i="16" s="1"/>
  <c r="AN75" i="16" s="1"/>
  <c r="J75" i="16"/>
  <c r="K75" i="16" s="1"/>
  <c r="S75" i="16"/>
  <c r="R75" i="16"/>
  <c r="P75" i="16"/>
  <c r="AM74" i="16"/>
  <c r="AN74" i="16" s="1"/>
  <c r="T75" i="16"/>
  <c r="U75" i="16" s="1"/>
  <c r="Q75" i="16"/>
  <c r="BO68" i="16"/>
  <c r="BP68" i="16" s="1"/>
  <c r="BM68" i="16"/>
  <c r="AH74" i="16"/>
  <c r="H75" i="16"/>
  <c r="F75" i="16"/>
  <c r="I75" i="16"/>
  <c r="BL69" i="16"/>
  <c r="BK69" i="16"/>
  <c r="BF71" i="16"/>
  <c r="BH70" i="16"/>
  <c r="BJ70" i="16"/>
  <c r="AG74" i="16"/>
  <c r="AJ72" i="16"/>
  <c r="AQ72" i="16"/>
  <c r="AR72" i="16" s="1"/>
  <c r="BB72" i="16"/>
  <c r="BC72" i="16" s="1"/>
  <c r="BS67" i="16"/>
  <c r="BV66" i="16"/>
  <c r="BY66" i="16" s="1"/>
  <c r="BI68" i="14"/>
  <c r="BJ68" i="14"/>
  <c r="BK67" i="14"/>
  <c r="BM67" i="14"/>
  <c r="BN67" i="14" s="1"/>
  <c r="S67" i="15"/>
  <c r="U67" i="15" s="1"/>
  <c r="V67" i="15" s="1"/>
  <c r="W67" i="15" s="1"/>
  <c r="X67" i="15" s="1"/>
  <c r="Z67" i="15"/>
  <c r="AA67" i="15" s="1"/>
  <c r="AN74" i="14"/>
  <c r="G69" i="15" s="1"/>
  <c r="F69" i="15"/>
  <c r="BF70" i="14"/>
  <c r="BH70" i="14" s="1"/>
  <c r="B68" i="15"/>
  <c r="BB73" i="14"/>
  <c r="BC73" i="14" s="1"/>
  <c r="AR72" i="14"/>
  <c r="K67" i="15" s="1"/>
  <c r="AR73" i="14"/>
  <c r="K68" i="15" s="1"/>
  <c r="AM75" i="14"/>
  <c r="AK74" i="14"/>
  <c r="D69" i="15" s="1"/>
  <c r="AI74" i="14"/>
  <c r="AH75" i="14"/>
  <c r="AG75" i="14"/>
  <c r="CB64" i="14" l="1"/>
  <c r="BV65" i="14"/>
  <c r="BX65" i="14"/>
  <c r="BY65" i="14" s="1"/>
  <c r="Z68" i="15"/>
  <c r="AA68" i="15" s="1"/>
  <c r="BU66" i="14"/>
  <c r="BT66" i="14"/>
  <c r="BQ67" i="14"/>
  <c r="BS67" i="14" s="1"/>
  <c r="AK74" i="16"/>
  <c r="AI74" i="16"/>
  <c r="AJ73" i="16"/>
  <c r="AQ73" i="16"/>
  <c r="AR73" i="16" s="1"/>
  <c r="BB73" i="16"/>
  <c r="BC73" i="16" s="1"/>
  <c r="BH71" i="16"/>
  <c r="BF72" i="16"/>
  <c r="BJ71" i="16"/>
  <c r="BS68" i="16"/>
  <c r="BV67" i="16"/>
  <c r="BY67" i="16" s="1"/>
  <c r="AU73" i="16"/>
  <c r="AG75" i="16"/>
  <c r="BK70" i="16"/>
  <c r="BL70" i="16"/>
  <c r="BO69" i="16"/>
  <c r="BP69" i="16" s="1"/>
  <c r="BM69" i="16"/>
  <c r="AH75" i="16"/>
  <c r="BI69" i="14"/>
  <c r="BJ69" i="14"/>
  <c r="BM68" i="14"/>
  <c r="BN68" i="14" s="1"/>
  <c r="BK68" i="14"/>
  <c r="B69" i="15"/>
  <c r="BB74" i="14"/>
  <c r="BC74" i="14" s="1"/>
  <c r="AN75" i="14"/>
  <c r="G70" i="15" s="1"/>
  <c r="F70" i="15"/>
  <c r="BF71" i="14"/>
  <c r="BH71" i="14" s="1"/>
  <c r="AJ74" i="14"/>
  <c r="C69" i="15" s="1"/>
  <c r="AQ74" i="14"/>
  <c r="J69" i="15" s="1"/>
  <c r="O69" i="15" s="1"/>
  <c r="P69" i="15" s="1"/>
  <c r="R69" i="15" s="1"/>
  <c r="AU74" i="14"/>
  <c r="AK75" i="14"/>
  <c r="D70" i="15" s="1"/>
  <c r="AI75" i="14"/>
  <c r="CB65" i="14" l="1"/>
  <c r="BV66" i="14"/>
  <c r="BX66" i="14"/>
  <c r="BY66" i="14" s="1"/>
  <c r="BU67" i="14"/>
  <c r="BT67" i="14"/>
  <c r="BQ68" i="14"/>
  <c r="BS68" i="14" s="1"/>
  <c r="BL71" i="16"/>
  <c r="BK71" i="16"/>
  <c r="BV68" i="16"/>
  <c r="BY68" i="16" s="1"/>
  <c r="BS69" i="16"/>
  <c r="AI75" i="16"/>
  <c r="AK75" i="16"/>
  <c r="AQ74" i="16"/>
  <c r="AR74" i="16" s="1"/>
  <c r="AJ74" i="16"/>
  <c r="BB74" i="16"/>
  <c r="BC74" i="16" s="1"/>
  <c r="BF73" i="16"/>
  <c r="BH72" i="16"/>
  <c r="BJ72" i="16"/>
  <c r="BO70" i="16"/>
  <c r="BP70" i="16" s="1"/>
  <c r="BM70" i="16"/>
  <c r="AU74" i="16"/>
  <c r="AU75" i="16" s="1"/>
  <c r="AU75" i="14"/>
  <c r="B70" i="15"/>
  <c r="BB75" i="14"/>
  <c r="BC75" i="14" s="1"/>
  <c r="S69" i="15"/>
  <c r="U69" i="15" s="1"/>
  <c r="V69" i="15" s="1"/>
  <c r="W69" i="15" s="1"/>
  <c r="X69" i="15" s="1"/>
  <c r="Z69" i="15"/>
  <c r="AA69" i="15" s="1"/>
  <c r="BJ70" i="14"/>
  <c r="BI70" i="14"/>
  <c r="BK69" i="14"/>
  <c r="BM69" i="14"/>
  <c r="BN69" i="14" s="1"/>
  <c r="BF72" i="14"/>
  <c r="BH72" i="14" s="1"/>
  <c r="AR74" i="14"/>
  <c r="K69" i="15" s="1"/>
  <c r="AJ75" i="14"/>
  <c r="C70" i="15" s="1"/>
  <c r="AQ75" i="14"/>
  <c r="J70" i="15" s="1"/>
  <c r="O70" i="15" s="1"/>
  <c r="P70" i="15" s="1"/>
  <c r="R70" i="15" s="1"/>
  <c r="CB66" i="14" l="1"/>
  <c r="BV67" i="14"/>
  <c r="BX67" i="14"/>
  <c r="BY67" i="14" s="1"/>
  <c r="BU68" i="14"/>
  <c r="BT68" i="14"/>
  <c r="BQ69" i="14"/>
  <c r="BS69" i="14" s="1"/>
  <c r="BH73" i="16"/>
  <c r="BF74" i="16"/>
  <c r="BJ73" i="16"/>
  <c r="BV69" i="16"/>
  <c r="BY69" i="16" s="1"/>
  <c r="BS70" i="16"/>
  <c r="AJ75" i="16"/>
  <c r="AQ75" i="16"/>
  <c r="AR75" i="16" s="1"/>
  <c r="BB75" i="16"/>
  <c r="BC75" i="16" s="1"/>
  <c r="BL72" i="16"/>
  <c r="BK72" i="16"/>
  <c r="BO71" i="16"/>
  <c r="BP71" i="16" s="1"/>
  <c r="BM71" i="16"/>
  <c r="S70" i="15"/>
  <c r="U70" i="15" s="1"/>
  <c r="V70" i="15" s="1"/>
  <c r="W70" i="15" s="1"/>
  <c r="X70" i="15" s="1"/>
  <c r="Z70" i="15"/>
  <c r="AA70" i="15" s="1"/>
  <c r="BJ71" i="14"/>
  <c r="BI71" i="14"/>
  <c r="BM70" i="14"/>
  <c r="BN70" i="14" s="1"/>
  <c r="BK70" i="14"/>
  <c r="BF73" i="14"/>
  <c r="BH73" i="14" s="1"/>
  <c r="AR75" i="14"/>
  <c r="K70" i="15" s="1"/>
  <c r="CB67" i="14" l="1"/>
  <c r="CB68" i="14" s="1"/>
  <c r="BV68" i="14"/>
  <c r="BX68" i="14"/>
  <c r="BY68" i="14" s="1"/>
  <c r="BT69" i="14"/>
  <c r="BU69" i="14"/>
  <c r="BQ70" i="14"/>
  <c r="BS70" i="14" s="1"/>
  <c r="BM72" i="16"/>
  <c r="BO72" i="16"/>
  <c r="BP72" i="16" s="1"/>
  <c r="BS71" i="16"/>
  <c r="BV70" i="16"/>
  <c r="BY70" i="16" s="1"/>
  <c r="BK73" i="16"/>
  <c r="BL73" i="16"/>
  <c r="BF75" i="16"/>
  <c r="BH74" i="16"/>
  <c r="BJ74" i="16"/>
  <c r="BI72" i="14"/>
  <c r="BJ72" i="14"/>
  <c r="BF74" i="14"/>
  <c r="BH74" i="14" s="1"/>
  <c r="BK71" i="14"/>
  <c r="BM71" i="14"/>
  <c r="BN71" i="14" s="1"/>
  <c r="CB69" i="14" l="1"/>
  <c r="BV69" i="14"/>
  <c r="BX69" i="14"/>
  <c r="BY69" i="14" s="1"/>
  <c r="BU70" i="14"/>
  <c r="BT70" i="14"/>
  <c r="BQ71" i="14"/>
  <c r="BS71" i="14" s="1"/>
  <c r="BO73" i="16"/>
  <c r="BP73" i="16" s="1"/>
  <c r="BM73" i="16"/>
  <c r="BL74" i="16"/>
  <c r="BK74" i="16"/>
  <c r="BH75" i="16"/>
  <c r="BJ75" i="16"/>
  <c r="BV71" i="16"/>
  <c r="BY71" i="16" s="1"/>
  <c r="BS72" i="16"/>
  <c r="BI73" i="14"/>
  <c r="BJ73" i="14"/>
  <c r="BF75" i="14"/>
  <c r="BH75" i="14" s="1"/>
  <c r="BK72" i="14"/>
  <c r="BM72" i="14"/>
  <c r="BN72" i="14" s="1"/>
  <c r="BV70" i="14" l="1"/>
  <c r="BX70" i="14"/>
  <c r="BY70" i="14" s="1"/>
  <c r="BU71" i="14"/>
  <c r="BT71" i="14"/>
  <c r="BQ72" i="14"/>
  <c r="BS72" i="14" s="1"/>
  <c r="BS73" i="16"/>
  <c r="BV72" i="16"/>
  <c r="BY72" i="16" s="1"/>
  <c r="BK75" i="16"/>
  <c r="BL75" i="16"/>
  <c r="BO74" i="16"/>
  <c r="BP74" i="16" s="1"/>
  <c r="BM74" i="16"/>
  <c r="BI75" i="14"/>
  <c r="BI74" i="14"/>
  <c r="BJ74" i="14"/>
  <c r="BK73" i="14"/>
  <c r="BM73" i="14"/>
  <c r="BN73" i="14" s="1"/>
  <c r="CB70" i="14" l="1"/>
  <c r="BV71" i="14"/>
  <c r="BX71" i="14"/>
  <c r="BY71" i="14" s="1"/>
  <c r="BU72" i="14"/>
  <c r="BT72" i="14"/>
  <c r="BQ73" i="14"/>
  <c r="BS73" i="14" s="1"/>
  <c r="BO75" i="16"/>
  <c r="BP75" i="16" s="1"/>
  <c r="BM75" i="16"/>
  <c r="BV73" i="16"/>
  <c r="BY73" i="16" s="1"/>
  <c r="BS74" i="16"/>
  <c r="BJ75" i="14"/>
  <c r="BK74" i="14"/>
  <c r="BM74" i="14"/>
  <c r="BN74" i="14" s="1"/>
  <c r="CB71" i="14" l="1"/>
  <c r="BV72" i="14"/>
  <c r="BX72" i="14"/>
  <c r="BY72" i="14" s="1"/>
  <c r="BT73" i="14"/>
  <c r="BU73" i="14"/>
  <c r="BM75" i="14"/>
  <c r="BN75" i="14" s="1"/>
  <c r="BQ74" i="14"/>
  <c r="BQ75" i="14" s="1"/>
  <c r="BK75" i="14"/>
  <c r="BS75" i="16"/>
  <c r="BV75" i="16" s="1"/>
  <c r="BY75" i="16" s="1"/>
  <c r="BV74" i="16"/>
  <c r="BY74" i="16" s="1"/>
  <c r="CB72" i="14" l="1"/>
  <c r="BV73" i="14"/>
  <c r="BX73" i="14"/>
  <c r="BY73" i="14" s="1"/>
  <c r="BS75" i="14"/>
  <c r="BS74" i="14"/>
  <c r="CB73" i="14" l="1"/>
  <c r="BT74" i="14"/>
  <c r="BU74" i="14"/>
  <c r="BT75" i="14"/>
  <c r="BU75" i="14"/>
  <c r="BV75" i="14" l="1"/>
  <c r="BX75" i="14"/>
  <c r="BY75" i="14" s="1"/>
  <c r="BV74" i="14"/>
  <c r="BX74" i="14"/>
  <c r="BY74" i="14" s="1"/>
  <c r="CB74" i="14" l="1"/>
  <c r="CB75" i="14" s="1"/>
</calcChain>
</file>

<file path=xl/sharedStrings.xml><?xml version="1.0" encoding="utf-8"?>
<sst xmlns="http://schemas.openxmlformats.org/spreadsheetml/2006/main" count="391" uniqueCount="100">
  <si>
    <t>focal length</t>
  </si>
  <si>
    <t>pi</t>
  </si>
  <si>
    <t>lens thickness</t>
  </si>
  <si>
    <t>c</t>
  </si>
  <si>
    <t>f</t>
  </si>
  <si>
    <t>dielectric max</t>
  </si>
  <si>
    <t>lambda</t>
  </si>
  <si>
    <t>dielectric</t>
  </si>
  <si>
    <t>max t required</t>
  </si>
  <si>
    <t>mm</t>
  </si>
  <si>
    <t>angle deg</t>
  </si>
  <si>
    <t>angle rad</t>
  </si>
  <si>
    <t>cm</t>
  </si>
  <si>
    <t>L</t>
  </si>
  <si>
    <t>L-f</t>
  </si>
  <si>
    <t>ideal phase</t>
  </si>
  <si>
    <t>in dielectric</t>
  </si>
  <si>
    <t>T_d</t>
  </si>
  <si>
    <t>L_d</t>
  </si>
  <si>
    <t>tot_L</t>
  </si>
  <si>
    <t>s</t>
  </si>
  <si>
    <t>d</t>
  </si>
  <si>
    <t>d-prime</t>
  </si>
  <si>
    <t>x</t>
  </si>
  <si>
    <t xml:space="preserve"> </t>
  </si>
  <si>
    <t>y</t>
  </si>
  <si>
    <t>tot_X</t>
  </si>
  <si>
    <t>Normal</t>
  </si>
  <si>
    <t>Normal deg</t>
  </si>
  <si>
    <t>Tan</t>
  </si>
  <si>
    <t>Tan deg</t>
  </si>
  <si>
    <t>Fx</t>
  </si>
  <si>
    <t>focal length x</t>
  </si>
  <si>
    <t>D angle rad</t>
  </si>
  <si>
    <t>D angle deg</t>
  </si>
  <si>
    <t>XD</t>
  </si>
  <si>
    <t>X_Sph</t>
  </si>
  <si>
    <t>max angle</t>
  </si>
  <si>
    <t>max angle rad</t>
  </si>
  <si>
    <t>L_Sph</t>
  </si>
  <si>
    <t>Elec_length</t>
  </si>
  <si>
    <t>fx</t>
  </si>
  <si>
    <t>Tot_elec_L</t>
  </si>
  <si>
    <t>Req. #</t>
  </si>
  <si>
    <t>Parameter</t>
  </si>
  <si>
    <t>4399B0 Estimated (mA, VBAT)</t>
  </si>
  <si>
    <t>Measured</t>
  </si>
  <si>
    <t>Comments</t>
  </si>
  <si>
    <t>Bluetooth sleep power</t>
  </si>
  <si>
    <t>µW</t>
  </si>
  <si>
    <t>Bluetooth Idle power</t>
  </si>
  <si>
    <t>mA</t>
  </si>
  <si>
    <t>Continuous Tx power @ Pout = 16 dBm (BDR)</t>
  </si>
  <si>
    <t>Continuous Tx power @ Pout = 12 dBm (EDR)</t>
  </si>
  <si>
    <t>Continuous Tx power @ Pout = 10 dBm (HDR)</t>
  </si>
  <si>
    <t>Continuous Tx power BDR in TX BF mode</t>
  </si>
  <si>
    <t>Continuous Tx power EDR in TX BF mode</t>
  </si>
  <si>
    <t>Continuous Tx power HDR in TX BF mode</t>
  </si>
  <si>
    <t>Continuous Rx power</t>
  </si>
  <si>
    <t>Continuous Rx power in MRC</t>
  </si>
  <si>
    <t>BT 5G Continuous Tx power @ Pout = 14 dBm (BDR)</t>
  </si>
  <si>
    <r>
      <t xml:space="preserve">Current higher than expected due to onchip iTR switch losses at 5-7 GHz. BCM4399C0 targets </t>
    </r>
    <r>
      <rPr>
        <sz val="12"/>
        <color rgb="FF38761D"/>
        <rFont val="Arial"/>
        <family val="2"/>
      </rPr>
      <t>70 mA</t>
    </r>
  </si>
  <si>
    <t>BT 5G Continuous Tx power @ Pout = 8 dBm (HDR)</t>
  </si>
  <si>
    <t>BT 5G Continuous Tx power BDR in TX BF mode</t>
  </si>
  <si>
    <r>
      <t xml:space="preserve">Current higher than expected due to onchip iTR switch losses at 5-7 GHz. BCM4399C0 targets </t>
    </r>
    <r>
      <rPr>
        <sz val="12"/>
        <color rgb="FF38761D"/>
        <rFont val="Arial"/>
        <family val="2"/>
      </rPr>
      <t>130 mA</t>
    </r>
  </si>
  <si>
    <t>BT 5G Continuous Tx power HDR in TX BF mode</t>
  </si>
  <si>
    <t>BT 5G Continuous Rx power</t>
  </si>
  <si>
    <t>BT 5G Continuous Rx power in MRC</t>
  </si>
  <si>
    <t>BT Scan Core RX Adder to FBC</t>
  </si>
  <si>
    <t>BT Scan Core RX Stand-alone Mode</t>
  </si>
  <si>
    <t>delta lambda</t>
  </si>
  <si>
    <t>center</t>
  </si>
  <si>
    <t>pos</t>
  </si>
  <si>
    <t>neg</t>
  </si>
  <si>
    <t>d0</t>
  </si>
  <si>
    <t>ang0 (rad)</t>
  </si>
  <si>
    <t>ang0 (deg)</t>
  </si>
  <si>
    <t>phase</t>
  </si>
  <si>
    <t>Amp</t>
  </si>
  <si>
    <t>Amplitude</t>
  </si>
  <si>
    <t>Angle (rad)</t>
  </si>
  <si>
    <t>Angle (deg)</t>
  </si>
  <si>
    <t>Phase at Focal distance (rad)</t>
  </si>
  <si>
    <t>electrical distance (cm)</t>
  </si>
  <si>
    <t>snell angle(rad)</t>
  </si>
  <si>
    <t>snell angle(deg)</t>
  </si>
  <si>
    <t>curve x</t>
  </si>
  <si>
    <t>curve y</t>
  </si>
  <si>
    <t>focal length 1.5lamba</t>
  </si>
  <si>
    <t>correction for init curve</t>
  </si>
  <si>
    <t>Angle(rad)</t>
  </si>
  <si>
    <t>lens width</t>
  </si>
  <si>
    <t>lens width #2</t>
  </si>
  <si>
    <t>lens width #3</t>
  </si>
  <si>
    <t>electrical length</t>
  </si>
  <si>
    <t>phase through the lens</t>
  </si>
  <si>
    <t>phase at output of lens</t>
  </si>
  <si>
    <t>cubic</t>
  </si>
  <si>
    <t>lens curve</t>
  </si>
  <si>
    <t>lens shift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</si>
</sst>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Helvetica Neue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color rgb="FF3876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165" fontId="0" fillId="0" borderId="0" xfId="0" applyNumberFormat="1"/>
    <xf numFmtId="11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9" xfId="0" applyBorder="1"/>
    <xf numFmtId="11" fontId="0" fillId="0" borderId="10" xfId="0" applyNumberFormat="1" applyBorder="1"/>
    <xf numFmtId="0" fontId="0" fillId="0" borderId="11" xfId="0" applyBorder="1"/>
    <xf numFmtId="11" fontId="0" fillId="0" borderId="12" xfId="0" applyNumberFormat="1" applyBorder="1"/>
    <xf numFmtId="0" fontId="0" fillId="0" borderId="13" xfId="0" applyBorder="1"/>
    <xf numFmtId="11" fontId="0" fillId="0" borderId="13" xfId="0" applyNumberFormat="1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0" fontId="0" fillId="0" borderId="0" xfId="0" applyAlignment="1">
      <alignment wrapText="1"/>
    </xf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7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frensel_sphere!$AR$14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frensel_sphere!$AQ$15:$AQ$115</c:f>
              <c:numCache>
                <c:formatCode>General</c:formatCode>
                <c:ptCount val="101"/>
                <c:pt idx="0">
                  <c:v>1.4474763394014731</c:v>
                </c:pt>
                <c:pt idx="1">
                  <c:v>1.447354468190033</c:v>
                </c:pt>
                <c:pt idx="2">
                  <c:v>1.4469888627918623</c:v>
                </c:pt>
                <c:pt idx="3">
                  <c:v>1.4463795479133845</c:v>
                </c:pt>
                <c:pt idx="4">
                  <c:v>1.4455265647252782</c:v>
                </c:pt>
                <c:pt idx="5">
                  <c:v>1.4444299708524218</c:v>
                </c:pt>
                <c:pt idx="6">
                  <c:v>1.4430898403598369</c:v>
                </c:pt>
                <c:pt idx="7">
                  <c:v>1.4415062637346148</c:v>
                </c:pt>
                <c:pt idx="8">
                  <c:v>1.4396793478638561</c:v>
                </c:pt>
                <c:pt idx="9">
                  <c:v>1.4376092160086342</c:v>
                </c:pt>
                <c:pt idx="10">
                  <c:v>1.4352960077739574</c:v>
                </c:pt>
                <c:pt idx="11">
                  <c:v>1.432739879074806</c:v>
                </c:pt>
                <c:pt idx="12">
                  <c:v>1.4299410020982162</c:v>
                </c:pt>
                <c:pt idx="13">
                  <c:v>1.4268995652614336</c:v>
                </c:pt>
                <c:pt idx="14">
                  <c:v>1.4236157731661894</c:v>
                </c:pt>
                <c:pt idx="15">
                  <c:v>1.4200898465490734</c:v>
                </c:pt>
                <c:pt idx="16">
                  <c:v>1.4163220222280879</c:v>
                </c:pt>
                <c:pt idx="17">
                  <c:v>1.4123125530453462</c:v>
                </c:pt>
                <c:pt idx="18">
                  <c:v>1.4080617078059821</c:v>
                </c:pt>
                <c:pt idx="19">
                  <c:v>1.4035697712133115</c:v>
                </c:pt>
                <c:pt idx="20">
                  <c:v>1.3988370438002313</c:v>
                </c:pt>
                <c:pt idx="21">
                  <c:v>1.3938638418569516</c:v>
                </c:pt>
                <c:pt idx="22">
                  <c:v>1.3886504973550282</c:v>
                </c:pt>
                <c:pt idx="23">
                  <c:v>1.383197357867799</c:v>
                </c:pt>
                <c:pt idx="24">
                  <c:v>1.3775047864872179</c:v>
                </c:pt>
                <c:pt idx="25">
                  <c:v>1.3715731617371429</c:v>
                </c:pt>
                <c:pt idx="26">
                  <c:v>1.3654028774831217</c:v>
                </c:pt>
                <c:pt idx="27">
                  <c:v>1.3589943428387306</c:v>
                </c:pt>
                <c:pt idx="28">
                  <c:v>1.3523479820684767</c:v>
                </c:pt>
                <c:pt idx="29">
                  <c:v>1.3454642344873411</c:v>
                </c:pt>
                <c:pt idx="30">
                  <c:v>1.3383435543570315</c:v>
                </c:pt>
                <c:pt idx="31">
                  <c:v>1.3309864107789124</c:v>
                </c:pt>
                <c:pt idx="32">
                  <c:v>1.3233932875837791</c:v>
                </c:pt>
                <c:pt idx="33">
                  <c:v>1.3155646832184182</c:v>
                </c:pt>
                <c:pt idx="34">
                  <c:v>1.3075011106290915</c:v>
                </c:pt>
                <c:pt idx="35">
                  <c:v>1.2992030971419546</c:v>
                </c:pt>
                <c:pt idx="36">
                  <c:v>1.2906711843404814</c:v>
                </c:pt>
                <c:pt idx="37">
                  <c:v>1.2819059279399374</c:v>
                </c:pt>
                <c:pt idx="38">
                  <c:v>1.2729078976590082</c:v>
                </c:pt>
                <c:pt idx="39">
                  <c:v>1.2636776770885541</c:v>
                </c:pt>
                <c:pt idx="40">
                  <c:v>1.2542158635576606</c:v>
                </c:pt>
                <c:pt idx="41">
                  <c:v>1.2445230679969632</c:v>
                </c:pt>
                <c:pt idx="42">
                  <c:v>1.2345999147993394</c:v>
                </c:pt>
                <c:pt idx="43">
                  <c:v>1.2244470416780466</c:v>
                </c:pt>
                <c:pt idx="44">
                  <c:v>1.2140650995223468</c:v>
                </c:pt>
                <c:pt idx="45">
                  <c:v>1.2034547522506929</c:v>
                </c:pt>
                <c:pt idx="46">
                  <c:v>1.1926166766615494</c:v>
                </c:pt>
                <c:pt idx="47">
                  <c:v>1.1815515622818999</c:v>
                </c:pt>
                <c:pt idx="48">
                  <c:v>1.1702601112135411</c:v>
                </c:pt>
                <c:pt idx="49">
                  <c:v>1.1587430379771635</c:v>
                </c:pt>
                <c:pt idx="50">
                  <c:v>1.1470010693543944</c:v>
                </c:pt>
                <c:pt idx="51">
                  <c:v>1.1350349442277639</c:v>
                </c:pt>
                <c:pt idx="52">
                  <c:v>1.1228454134187322</c:v>
                </c:pt>
                <c:pt idx="53">
                  <c:v>1.110433239523823</c:v>
                </c:pt>
                <c:pt idx="54">
                  <c:v>1.0977991967489535</c:v>
                </c:pt>
                <c:pt idx="55">
                  <c:v>1.0849440707420044</c:v>
                </c:pt>
                <c:pt idx="56">
                  <c:v>1.0718686584237029</c:v>
                </c:pt>
                <c:pt idx="57">
                  <c:v>1.0585737678169447</c:v>
                </c:pt>
                <c:pt idx="58">
                  <c:v>1.0450602178745338</c:v>
                </c:pt>
                <c:pt idx="59">
                  <c:v>1.0313288383055093</c:v>
                </c:pt>
                <c:pt idx="60">
                  <c:v>1.0173804694000521</c:v>
                </c:pt>
                <c:pt idx="61">
                  <c:v>1.0032159618530943</c:v>
                </c:pt>
                <c:pt idx="62">
                  <c:v>0.98883617658667267</c:v>
                </c:pt>
                <c:pt idx="63">
                  <c:v>0.97424198457113098</c:v>
                </c:pt>
                <c:pt idx="64">
                  <c:v>0.95943426664520215</c:v>
                </c:pt>
                <c:pt idx="65">
                  <c:v>0.9444139133350764</c:v>
                </c:pt>
                <c:pt idx="66">
                  <c:v>0.92918182467251409</c:v>
                </c:pt>
                <c:pt idx="67">
                  <c:v>0.91373891001205709</c:v>
                </c:pt>
                <c:pt idx="68">
                  <c:v>0.89808608784745159</c:v>
                </c:pt>
                <c:pt idx="69">
                  <c:v>0.88222428562731448</c:v>
                </c:pt>
                <c:pt idx="70">
                  <c:v>0.86615443957011939</c:v>
                </c:pt>
                <c:pt idx="71">
                  <c:v>0.84987749447860705</c:v>
                </c:pt>
                <c:pt idx="72">
                  <c:v>0.83339440355363037</c:v>
                </c:pt>
                <c:pt idx="73">
                  <c:v>0.81670612820755362</c:v>
                </c:pt>
                <c:pt idx="74">
                  <c:v>0.79981363787725979</c:v>
                </c:pt>
                <c:pt idx="75">
                  <c:v>0.78271790983681822</c:v>
                </c:pt>
                <c:pt idx="76">
                  <c:v>0.76541992900989386</c:v>
                </c:pt>
                <c:pt idx="77">
                  <c:v>0.74792068778197474</c:v>
                </c:pt>
                <c:pt idx="78">
                  <c:v>0.73022118581245143</c:v>
                </c:pt>
                <c:pt idx="79">
                  <c:v>0.71232242984665695</c:v>
                </c:pt>
                <c:pt idx="80">
                  <c:v>0.69422543352788169</c:v>
                </c:pt>
                <c:pt idx="81">
                  <c:v>0.67593121720949279</c:v>
                </c:pt>
                <c:pt idx="82">
                  <c:v>0.65744080776713665</c:v>
                </c:pt>
                <c:pt idx="83">
                  <c:v>0.63875523841116122</c:v>
                </c:pt>
                <c:pt idx="84">
                  <c:v>0.61987554849929105</c:v>
                </c:pt>
                <c:pt idx="85">
                  <c:v>0.60080278334961257</c:v>
                </c:pt>
                <c:pt idx="86">
                  <c:v>0.58153799405390405</c:v>
                </c:pt>
                <c:pt idx="87">
                  <c:v>0.56208223729144902</c:v>
                </c:pt>
                <c:pt idx="88">
                  <c:v>0.54243657514329457</c:v>
                </c:pt>
                <c:pt idx="89">
                  <c:v>0.52260207490707522</c:v>
                </c:pt>
                <c:pt idx="90">
                  <c:v>0.50257980891243481</c:v>
                </c:pt>
                <c:pt idx="91">
                  <c:v>0.48237085433709953</c:v>
                </c:pt>
                <c:pt idx="92">
                  <c:v>0.46197629302367332</c:v>
                </c:pt>
                <c:pt idx="93">
                  <c:v>0.44139721129717863</c:v>
                </c:pt>
                <c:pt idx="94">
                  <c:v>0.42063469978342904</c:v>
                </c:pt>
                <c:pt idx="95">
                  <c:v>0.39968985322825007</c:v>
                </c:pt>
                <c:pt idx="96">
                  <c:v>0.37856377031763183</c:v>
                </c:pt>
                <c:pt idx="97">
                  <c:v>0.35725755349882654</c:v>
                </c:pt>
                <c:pt idx="98">
                  <c:v>0.33577230880246295</c:v>
                </c:pt>
                <c:pt idx="99">
                  <c:v>0.31410914566573656</c:v>
                </c:pt>
                <c:pt idx="100">
                  <c:v>0.29226917675665365</c:v>
                </c:pt>
              </c:numCache>
            </c:numRef>
          </c:xVal>
          <c:yVal>
            <c:numRef>
              <c:f>frensel_sphere!$AR$15:$AR$115</c:f>
              <c:numCache>
                <c:formatCode>General</c:formatCode>
                <c:ptCount val="101"/>
                <c:pt idx="0">
                  <c:v>0</c:v>
                </c:pt>
                <c:pt idx="1">
                  <c:v>0.10341144087999268</c:v>
                </c:pt>
                <c:pt idx="2">
                  <c:v>0.20682112038824987</c:v>
                </c:pt>
                <c:pt idx="3">
                  <c:v>0.31022727741434442</c:v>
                </c:pt>
                <c:pt idx="4">
                  <c:v>0.41362815137037157</c:v>
                </c:pt>
                <c:pt idx="5">
                  <c:v>0.51702198245197495</c:v>
                </c:pt>
                <c:pt idx="6">
                  <c:v>0.62040701189908998</c:v>
                </c:pt>
                <c:pt idx="7">
                  <c:v>0.72378148225631067</c:v>
                </c:pt>
                <c:pt idx="8">
                  <c:v>0.82714363763278786</c:v>
                </c:pt>
                <c:pt idx="9">
                  <c:v>0.9304917239615631</c:v>
                </c:pt>
                <c:pt idx="10">
                  <c:v>1.0338239892582477</c:v>
                </c:pt>
                <c:pt idx="11">
                  <c:v>1.1371386838789523</c:v>
                </c:pt>
                <c:pt idx="12">
                  <c:v>1.2404340607773776</c:v>
                </c:pt>
                <c:pt idx="13">
                  <c:v>1.3437083757609707</c:v>
                </c:pt>
                <c:pt idx="14">
                  <c:v>1.4469598877460632</c:v>
                </c:pt>
                <c:pt idx="15">
                  <c:v>1.5501868590118908</c:v>
                </c:pt>
                <c:pt idx="16">
                  <c:v>1.653387555453417</c:v>
                </c:pt>
                <c:pt idx="17">
                  <c:v>1.7565602468328612</c:v>
                </c:pt>
                <c:pt idx="18">
                  <c:v>1.8597032070298496</c:v>
                </c:pt>
                <c:pt idx="19">
                  <c:v>1.9628147142901042</c:v>
                </c:pt>
                <c:pt idx="20">
                  <c:v>2.0658930514725737</c:v>
                </c:pt>
                <c:pt idx="21">
                  <c:v>2.1689365062949357</c:v>
                </c:pt>
                <c:pt idx="22">
                  <c:v>2.2719433715773727</c:v>
                </c:pt>
                <c:pt idx="23">
                  <c:v>2.3749119454845489</c:v>
                </c:pt>
                <c:pt idx="24">
                  <c:v>2.4778405317657022</c:v>
                </c:pt>
                <c:pt idx="25">
                  <c:v>2.5807274399927693</c:v>
                </c:pt>
                <c:pt idx="26">
                  <c:v>2.683570985796472</c:v>
                </c:pt>
                <c:pt idx="27">
                  <c:v>2.7863694911002739</c:v>
                </c:pt>
                <c:pt idx="28">
                  <c:v>2.8891212843521474</c:v>
                </c:pt>
                <c:pt idx="29">
                  <c:v>2.9918247007540617</c:v>
                </c:pt>
                <c:pt idx="30">
                  <c:v>3.094478082489128</c:v>
                </c:pt>
                <c:pt idx="31">
                  <c:v>3.1970797789463234</c:v>
                </c:pt>
                <c:pt idx="32">
                  <c:v>3.2996281469427262</c:v>
                </c:pt>
                <c:pt idx="33">
                  <c:v>3.4021215509431917</c:v>
                </c:pt>
                <c:pt idx="34">
                  <c:v>3.5045583632774044</c:v>
                </c:pt>
                <c:pt idx="35">
                  <c:v>3.6069369643542366</c:v>
                </c:pt>
                <c:pt idx="36">
                  <c:v>3.7092557428733528</c:v>
                </c:pt>
                <c:pt idx="37">
                  <c:v>3.8115130960339916</c:v>
                </c:pt>
                <c:pt idx="38">
                  <c:v>3.913707429740874</c:v>
                </c:pt>
                <c:pt idx="39">
                  <c:v>4.0158371588071695</c:v>
                </c:pt>
                <c:pt idx="40">
                  <c:v>4.1179007071544698</c:v>
                </c:pt>
                <c:pt idx="41">
                  <c:v>4.2198965080097093</c:v>
                </c:pt>
                <c:pt idx="42">
                  <c:v>4.3218230040989827</c:v>
                </c:pt>
                <c:pt idx="43">
                  <c:v>4.4236786478382069</c:v>
                </c:pt>
                <c:pt idx="44">
                  <c:v>4.5254619015205773</c:v>
                </c:pt>
                <c:pt idx="45">
                  <c:v>4.6271712375007663</c:v>
                </c:pt>
                <c:pt idx="46">
                  <c:v>4.7288051383758321</c:v>
                </c:pt>
                <c:pt idx="47">
                  <c:v>4.8303620971627703</c:v>
                </c:pt>
                <c:pt idx="48">
                  <c:v>4.9318406174726919</c:v>
                </c:pt>
                <c:pt idx="49">
                  <c:v>5.0332392136815649</c:v>
                </c:pt>
                <c:pt idx="50">
                  <c:v>5.1345564110974991</c:v>
                </c:pt>
                <c:pt idx="51">
                  <c:v>5.2357907461245281</c:v>
                </c:pt>
                <c:pt idx="52">
                  <c:v>5.3369407664228508</c:v>
                </c:pt>
                <c:pt idx="53">
                  <c:v>5.4380050310655141</c:v>
                </c:pt>
                <c:pt idx="54">
                  <c:v>5.5389821106914923</c:v>
                </c:pt>
                <c:pt idx="55">
                  <c:v>5.6398705876551416</c:v>
                </c:pt>
                <c:pt idx="56">
                  <c:v>5.7406690561720035</c:v>
                </c:pt>
                <c:pt idx="57">
                  <c:v>5.841376122460928</c:v>
                </c:pt>
                <c:pt idx="58">
                  <c:v>5.9419904048825014</c:v>
                </c:pt>
                <c:pt idx="59">
                  <c:v>6.0425105340737506</c:v>
                </c:pt>
                <c:pt idx="60">
                  <c:v>6.1429351530791143</c:v>
                </c:pt>
                <c:pt idx="61">
                  <c:v>6.2432629174776562</c:v>
                </c:pt>
                <c:pt idx="62">
                  <c:v>6.3434924955065011</c:v>
                </c:pt>
                <c:pt idx="63">
                  <c:v>6.4436225681805102</c:v>
                </c:pt>
                <c:pt idx="64">
                  <c:v>6.5436518294081383</c:v>
                </c:pt>
                <c:pt idx="65">
                  <c:v>6.6435789861035071</c:v>
                </c:pt>
                <c:pt idx="66">
                  <c:v>6.7434027582946694</c:v>
                </c:pt>
                <c:pt idx="67">
                  <c:v>6.8431218792280433</c:v>
                </c:pt>
                <c:pt idx="68">
                  <c:v>6.9427350954690548</c:v>
                </c:pt>
                <c:pt idx="69">
                  <c:v>7.0422411669989415</c:v>
                </c:pt>
                <c:pt idx="70">
                  <c:v>7.1416388673077522</c:v>
                </c:pt>
                <c:pt idx="71">
                  <c:v>7.2409269834835239</c:v>
                </c:pt>
                <c:pt idx="72">
                  <c:v>7.3401043162976531</c:v>
                </c:pt>
                <c:pt idx="73">
                  <c:v>7.439169680286458</c:v>
                </c:pt>
                <c:pt idx="74">
                  <c:v>7.5381219038289471</c:v>
                </c:pt>
                <c:pt idx="75">
                  <c:v>7.6369598292208005</c:v>
                </c:pt>
                <c:pt idx="76">
                  <c:v>7.7356823127445669</c:v>
                </c:pt>
                <c:pt idx="77">
                  <c:v>7.8342882247361043</c:v>
                </c:pt>
                <c:pt idx="78">
                  <c:v>7.9327764496472684</c:v>
                </c:pt>
                <c:pt idx="79">
                  <c:v>8.0311458861048646</c:v>
                </c:pt>
                <c:pt idx="80">
                  <c:v>8.1293954469658818</c:v>
                </c:pt>
                <c:pt idx="81">
                  <c:v>8.2275240593690384</c:v>
                </c:pt>
                <c:pt idx="82">
                  <c:v>8.3255306647826419</c:v>
                </c:pt>
                <c:pt idx="83">
                  <c:v>8.4234142190487802</c:v>
                </c:pt>
                <c:pt idx="84">
                  <c:v>8.5211736924239183</c:v>
                </c:pt>
                <c:pt idx="85">
                  <c:v>8.6188080696158504</c:v>
                </c:pt>
                <c:pt idx="86">
                  <c:v>8.7163163498170828</c:v>
                </c:pt>
                <c:pt idx="87">
                  <c:v>8.8136975467346783</c:v>
                </c:pt>
                <c:pt idx="88">
                  <c:v>8.910950688616543</c:v>
                </c:pt>
                <c:pt idx="89">
                  <c:v>9.008074818274256</c:v>
                </c:pt>
                <c:pt idx="90">
                  <c:v>9.1050689931023996</c:v>
                </c:pt>
                <c:pt idx="91">
                  <c:v>9.2019322850944896</c:v>
                </c:pt>
                <c:pt idx="92">
                  <c:v>9.2986637808554811</c:v>
                </c:pt>
                <c:pt idx="93">
                  <c:v>9.3952625816109219</c:v>
                </c:pt>
                <c:pt idx="94">
                  <c:v>9.4917278032127914</c:v>
                </c:pt>
                <c:pt idx="95">
                  <c:v>9.5880585761420196</c:v>
                </c:pt>
                <c:pt idx="96">
                  <c:v>9.6842540455077835</c:v>
                </c:pt>
                <c:pt idx="97">
                  <c:v>9.7803133710435599</c:v>
                </c:pt>
                <c:pt idx="98">
                  <c:v>9.8762357271000312</c:v>
                </c:pt>
                <c:pt idx="99">
                  <c:v>9.9720203026348404</c:v>
                </c:pt>
                <c:pt idx="100">
                  <c:v>10.067666301199253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4-2E41-8E01-6BC68BAB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68880"/>
        <c:axId val="1898118927"/>
      </c:scatterChart>
      <c:valAx>
        <c:axId val="13707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18927"/>
        <c:crosses val="autoZero"/>
        <c:crossBetween val="midCat"/>
      </c:valAx>
      <c:valAx>
        <c:axId val="18981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new_freslens!$CG$15:$CG$75</c:f>
              <c:numCache>
                <c:formatCode>0</c:formatCode>
                <c:ptCount val="61"/>
                <c:pt idx="0" formatCode="General">
                  <c:v>0</c:v>
                </c:pt>
                <c:pt idx="1">
                  <c:v>19.986666666666665</c:v>
                </c:pt>
                <c:pt idx="2">
                  <c:v>39.973333333333329</c:v>
                </c:pt>
                <c:pt idx="3">
                  <c:v>59.96</c:v>
                </c:pt>
                <c:pt idx="4">
                  <c:v>79.946666666666658</c:v>
                </c:pt>
                <c:pt idx="5">
                  <c:v>99.933333333333337</c:v>
                </c:pt>
                <c:pt idx="6">
                  <c:v>119.92</c:v>
                </c:pt>
                <c:pt idx="7">
                  <c:v>139.90666666666667</c:v>
                </c:pt>
                <c:pt idx="8">
                  <c:v>159.89333333333332</c:v>
                </c:pt>
                <c:pt idx="9">
                  <c:v>179.87999999999997</c:v>
                </c:pt>
                <c:pt idx="10">
                  <c:v>199.86666666666665</c:v>
                </c:pt>
                <c:pt idx="11">
                  <c:v>219.8533333333333</c:v>
                </c:pt>
                <c:pt idx="12">
                  <c:v>239.83999999999995</c:v>
                </c:pt>
                <c:pt idx="13">
                  <c:v>259.8266666666666</c:v>
                </c:pt>
                <c:pt idx="14">
                  <c:v>279.81333333333322</c:v>
                </c:pt>
                <c:pt idx="15">
                  <c:v>299.7999999999999</c:v>
                </c:pt>
                <c:pt idx="16">
                  <c:v>319.78666666666652</c:v>
                </c:pt>
                <c:pt idx="17">
                  <c:v>339.7733333333332</c:v>
                </c:pt>
                <c:pt idx="18">
                  <c:v>359.75999999999988</c:v>
                </c:pt>
                <c:pt idx="19">
                  <c:v>379.7466666666665</c:v>
                </c:pt>
                <c:pt idx="20">
                  <c:v>399.73333333333318</c:v>
                </c:pt>
                <c:pt idx="21">
                  <c:v>419.7199999999998</c:v>
                </c:pt>
                <c:pt idx="22">
                  <c:v>439.70666666666648</c:v>
                </c:pt>
                <c:pt idx="23">
                  <c:v>459.6933333333331</c:v>
                </c:pt>
                <c:pt idx="24">
                  <c:v>479.67999999999978</c:v>
                </c:pt>
                <c:pt idx="25">
                  <c:v>499.6666666666664</c:v>
                </c:pt>
                <c:pt idx="26">
                  <c:v>519.65333333333308</c:v>
                </c:pt>
                <c:pt idx="27">
                  <c:v>539.63999999999976</c:v>
                </c:pt>
                <c:pt idx="28">
                  <c:v>559.62666666666644</c:v>
                </c:pt>
                <c:pt idx="29">
                  <c:v>579.61333333333323</c:v>
                </c:pt>
                <c:pt idx="30">
                  <c:v>599.59999999999991</c:v>
                </c:pt>
                <c:pt idx="31">
                  <c:v>619.58666666666659</c:v>
                </c:pt>
                <c:pt idx="32">
                  <c:v>639.57333333333327</c:v>
                </c:pt>
                <c:pt idx="33">
                  <c:v>659.56000000000006</c:v>
                </c:pt>
                <c:pt idx="34">
                  <c:v>679.54666666666674</c:v>
                </c:pt>
                <c:pt idx="35">
                  <c:v>699.53333333333342</c:v>
                </c:pt>
                <c:pt idx="36">
                  <c:v>719.5200000000001</c:v>
                </c:pt>
                <c:pt idx="37">
                  <c:v>739.50666666666689</c:v>
                </c:pt>
                <c:pt idx="38">
                  <c:v>759.49333333333357</c:v>
                </c:pt>
                <c:pt idx="39">
                  <c:v>779.48000000000025</c:v>
                </c:pt>
                <c:pt idx="40">
                  <c:v>799.46666666666692</c:v>
                </c:pt>
                <c:pt idx="41">
                  <c:v>819.45333333333372</c:v>
                </c:pt>
                <c:pt idx="42">
                  <c:v>839.4400000000004</c:v>
                </c:pt>
                <c:pt idx="43">
                  <c:v>859.42666666666707</c:v>
                </c:pt>
                <c:pt idx="44">
                  <c:v>879.41333333333375</c:v>
                </c:pt>
                <c:pt idx="45">
                  <c:v>899.40000000000055</c:v>
                </c:pt>
                <c:pt idx="46">
                  <c:v>919.38666666666722</c:v>
                </c:pt>
                <c:pt idx="47">
                  <c:v>939.3733333333339</c:v>
                </c:pt>
                <c:pt idx="48">
                  <c:v>959.36000000000058</c:v>
                </c:pt>
                <c:pt idx="49">
                  <c:v>979.34666666666737</c:v>
                </c:pt>
                <c:pt idx="50">
                  <c:v>999.33333333333405</c:v>
                </c:pt>
                <c:pt idx="51">
                  <c:v>1019.3200000000006</c:v>
                </c:pt>
                <c:pt idx="52">
                  <c:v>1039.3066666666673</c:v>
                </c:pt>
                <c:pt idx="53">
                  <c:v>1059.2933333333337</c:v>
                </c:pt>
                <c:pt idx="54">
                  <c:v>1079.2800000000004</c:v>
                </c:pt>
                <c:pt idx="55">
                  <c:v>1099.2666666666671</c:v>
                </c:pt>
                <c:pt idx="56">
                  <c:v>1119.2533333333336</c:v>
                </c:pt>
                <c:pt idx="57">
                  <c:v>1139.2400000000002</c:v>
                </c:pt>
                <c:pt idx="58">
                  <c:v>1159.2266666666669</c:v>
                </c:pt>
                <c:pt idx="59">
                  <c:v>1179.2133333333334</c:v>
                </c:pt>
                <c:pt idx="60">
                  <c:v>1199.2</c:v>
                </c:pt>
              </c:numCache>
            </c:numRef>
          </c:xVal>
          <c:yVal>
            <c:numRef>
              <c:f>new_freslens!$CJ$15:$CJ$75</c:f>
              <c:numCache>
                <c:formatCode>0.00</c:formatCode>
                <c:ptCount val="61"/>
                <c:pt idx="0">
                  <c:v>160</c:v>
                </c:pt>
                <c:pt idx="1">
                  <c:v>160.23324753263267</c:v>
                </c:pt>
                <c:pt idx="2">
                  <c:v>160.93317883358637</c:v>
                </c:pt>
                <c:pt idx="3">
                  <c:v>162.10036076667166</c:v>
                </c:pt>
                <c:pt idx="4">
                  <c:v>163.73574060712613</c:v>
                </c:pt>
                <c:pt idx="5">
                  <c:v>165.84064974890757</c:v>
                </c:pt>
                <c:pt idx="6">
                  <c:v>168.41680880413716</c:v>
                </c:pt>
                <c:pt idx="7">
                  <c:v>171.46633400693972</c:v>
                </c:pt>
                <c:pt idx="8">
                  <c:v>174.99174481305283</c:v>
                </c:pt>
                <c:pt idx="9">
                  <c:v>178.99597256867347</c:v>
                </c:pt>
                <c:pt idx="10">
                  <c:v>183.48237010753186</c:v>
                </c:pt>
                <c:pt idx="11">
                  <c:v>188.45472212447157</c:v>
                </c:pt>
                <c:pt idx="12">
                  <c:v>153.94458402615817</c:v>
                </c:pt>
                <c:pt idx="13">
                  <c:v>159.95901928728279</c:v>
                </c:pt>
                <c:pt idx="14">
                  <c:v>166.47820609590201</c:v>
                </c:pt>
                <c:pt idx="15">
                  <c:v>173.5077637245509</c:v>
                </c:pt>
                <c:pt idx="16">
                  <c:v>181.05384308154865</c:v>
                </c:pt>
                <c:pt idx="17">
                  <c:v>189.12309950482296</c:v>
                </c:pt>
                <c:pt idx="18">
                  <c:v>133.77618386569074</c:v>
                </c:pt>
                <c:pt idx="19">
                  <c:v>143.02420363767061</c:v>
                </c:pt>
                <c:pt idx="20">
                  <c:v>152.82540381963142</c:v>
                </c:pt>
                <c:pt idx="21">
                  <c:v>163.1884947538226</c:v>
                </c:pt>
                <c:pt idx="22">
                  <c:v>174.12246277511747</c:v>
                </c:pt>
                <c:pt idx="23">
                  <c:v>185.6370229842822</c:v>
                </c:pt>
                <c:pt idx="24">
                  <c:v>129.86315161422223</c:v>
                </c:pt>
                <c:pt idx="25">
                  <c:v>142.8182563675123</c:v>
                </c:pt>
                <c:pt idx="26">
                  <c:v>156.40003808921543</c:v>
                </c:pt>
                <c:pt idx="27">
                  <c:v>170.62113011756577</c:v>
                </c:pt>
                <c:pt idx="28">
                  <c:v>185.49478025357189</c:v>
                </c:pt>
                <c:pt idx="29">
                  <c:v>133.20228408437245</c:v>
                </c:pt>
                <c:pt idx="30">
                  <c:v>149.7661642230766</c:v>
                </c:pt>
                <c:pt idx="31">
                  <c:v>167.04118863839392</c:v>
                </c:pt>
                <c:pt idx="32">
                  <c:v>185.04097675313562</c:v>
                </c:pt>
                <c:pt idx="33">
                  <c:v>124.05087241041048</c:v>
                </c:pt>
                <c:pt idx="34">
                  <c:v>144.09971024710666</c:v>
                </c:pt>
                <c:pt idx="35">
                  <c:v>164.94704735951609</c:v>
                </c:pt>
                <c:pt idx="36">
                  <c:v>186.61158703486672</c:v>
                </c:pt>
                <c:pt idx="37">
                  <c:v>113.50617419024536</c:v>
                </c:pt>
                <c:pt idx="38">
                  <c:v>137.6674451554955</c:v>
                </c:pt>
                <c:pt idx="39">
                  <c:v>162.73571649970074</c:v>
                </c:pt>
                <c:pt idx="40">
                  <c:v>188.72467094825777</c:v>
                </c:pt>
                <c:pt idx="41">
                  <c:v>96.271782900094536</c:v>
                </c:pt>
                <c:pt idx="42">
                  <c:v>125.4217359602996</c:v>
                </c:pt>
                <c:pt idx="43">
                  <c:v>155.59955210259591</c:v>
                </c:pt>
                <c:pt idx="44">
                  <c:v>186.82765039822027</c:v>
                </c:pt>
                <c:pt idx="45">
                  <c:v>76.304239971823904</c:v>
                </c:pt>
                <c:pt idx="46">
                  <c:v>112.07070513146391</c:v>
                </c:pt>
                <c:pt idx="47">
                  <c:v>148.99128611010542</c:v>
                </c:pt>
                <c:pt idx="48">
                  <c:v>187.08548949384829</c:v>
                </c:pt>
                <c:pt idx="49">
                  <c:v>52.367903805316587</c:v>
                </c:pt>
                <c:pt idx="50">
                  <c:v>96.859849151035746</c:v>
                </c:pt>
                <c:pt idx="51">
                  <c:v>142.58336488525754</c:v>
                </c:pt>
                <c:pt idx="52">
                  <c:v>189.54965555634772</c:v>
                </c:pt>
                <c:pt idx="53">
                  <c:v>9.8698894104732062</c:v>
                </c:pt>
                <c:pt idx="54">
                  <c:v>67.443481432001818</c:v>
                </c:pt>
                <c:pt idx="55">
                  <c:v>126.06629712956158</c:v>
                </c:pt>
                <c:pt idx="56">
                  <c:v>185.74411999516281</c:v>
                </c:pt>
                <c:pt idx="57">
                  <c:v>6.1577980568656585</c:v>
                </c:pt>
                <c:pt idx="58">
                  <c:v>82.659721347895811</c:v>
                </c:pt>
                <c:pt idx="59">
                  <c:v>158.99575190250766</c:v>
                </c:pt>
                <c:pt idx="60">
                  <c:v>235.30630458057408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1-E24D-A8CF-22F512BE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45199"/>
        <c:axId val="395916928"/>
      </c:scatterChart>
      <c:valAx>
        <c:axId val="20285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16928"/>
        <c:crosses val="autoZero"/>
        <c:crossBetween val="midCat"/>
      </c:valAx>
      <c:valAx>
        <c:axId val="395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4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new_freslens!$BE$15:$BE$75</c:f>
              <c:numCache>
                <c:formatCode>0.00</c:formatCode>
                <c:ptCount val="61"/>
                <c:pt idx="0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new_freslens!$BF$15:$BF$75</c:f>
              <c:numCache>
                <c:formatCode>0.00</c:formatCode>
                <c:ptCount val="61"/>
                <c:pt idx="0">
                  <c:v>0</c:v>
                </c:pt>
                <c:pt idx="1">
                  <c:v>2.8637158463085599E-3</c:v>
                </c:pt>
                <c:pt idx="2">
                  <c:v>1.1458037035344218E-2</c:v>
                </c:pt>
                <c:pt idx="3">
                  <c:v>2.5792500265505974E-2</c:v>
                </c:pt>
                <c:pt idx="4">
                  <c:v>4.5883052449073237E-2</c:v>
                </c:pt>
                <c:pt idx="5">
                  <c:v>7.1752129066076628E-2</c:v>
                </c:pt>
                <c:pt idx="6">
                  <c:v>0.10342876334619965</c:v>
                </c:pt>
                <c:pt idx="7">
                  <c:v>0.14094872581952225</c:v>
                </c:pt>
                <c:pt idx="8">
                  <c:v>0.18435469372154972</c:v>
                </c:pt>
                <c:pt idx="9">
                  <c:v>0.23369644973641177</c:v>
                </c:pt>
                <c:pt idx="10">
                  <c:v>0.28903110962304618</c:v>
                </c:pt>
                <c:pt idx="11">
                  <c:v>0.35042337839949261</c:v>
                </c:pt>
                <c:pt idx="12">
                  <c:v>0.41794583496508586</c:v>
                </c:pt>
                <c:pt idx="13">
                  <c:v>0.49167924532236384</c:v>
                </c:pt>
                <c:pt idx="14">
                  <c:v>0.57171290492102067</c:v>
                </c:pt>
                <c:pt idx="15">
                  <c:v>0.65814501108470302</c:v>
                </c:pt>
                <c:pt idx="16">
                  <c:v>0.75108306699600491</c:v>
                </c:pt>
                <c:pt idx="17">
                  <c:v>0.85064431930295947</c:v>
                </c:pt>
                <c:pt idx="18">
                  <c:v>0.95695623206868685</c:v>
                </c:pt>
                <c:pt idx="19">
                  <c:v>1.0701570005120979</c:v>
                </c:pt>
                <c:pt idx="20">
                  <c:v>1.190396108780305</c:v>
                </c:pt>
                <c:pt idx="21">
                  <c:v>1.3178349368532425</c:v>
                </c:pt>
                <c:pt idx="22">
                  <c:v>1.4526474226112884</c:v>
                </c:pt>
                <c:pt idx="23">
                  <c:v>1.5950207861043018</c:v>
                </c:pt>
                <c:pt idx="24">
                  <c:v>1.7451563241566437</c:v>
                </c:pt>
                <c:pt idx="25">
                  <c:v>1.9032702846437457</c:v>
                </c:pt>
                <c:pt idx="26">
                  <c:v>2.0695948311038026</c:v>
                </c:pt>
                <c:pt idx="27">
                  <c:v>2.244379109832106</c:v>
                </c:pt>
                <c:pt idx="28">
                  <c:v>2.427890433282013</c:v>
                </c:pt>
                <c:pt idx="29">
                  <c:v>2.6204155955110129</c:v>
                </c:pt>
                <c:pt idx="30">
                  <c:v>2.8222623376186249</c:v>
                </c:pt>
                <c:pt idx="31">
                  <c:v>3.03376098369298</c:v>
                </c:pt>
                <c:pt idx="32">
                  <c:v>3.2552662707976752</c:v>
                </c:pt>
                <c:pt idx="33">
                  <c:v>3.4871594000906612</c:v>
                </c:pt>
                <c:pt idx="34">
                  <c:v>3.7298503403956809</c:v>
                </c:pt>
                <c:pt idx="35">
                  <c:v>3.9837804205953042</c:v>
                </c:pt>
                <c:pt idx="36">
                  <c:v>4.2494252532696226</c:v>
                </c:pt>
                <c:pt idx="37">
                  <c:v>4.5272980392982385</c:v>
                </c:pt>
                <c:pt idx="38">
                  <c:v>4.8179533119657121</c:v>
                </c:pt>
                <c:pt idx="39">
                  <c:v>5.1219911898279813</c:v>
                </c:pt>
                <c:pt idx="40">
                  <c:v>5.4400622206736546</c:v>
                </c:pt>
                <c:pt idx="41">
                  <c:v>5.7728729149424263</c:v>
                </c:pt>
                <c:pt idx="42">
                  <c:v>6.1211920867059399</c:v>
                </c:pt>
                <c:pt idx="43">
                  <c:v>6.4858581447623722</c:v>
                </c:pt>
                <c:pt idx="44">
                  <c:v>6.8677875068342802</c:v>
                </c:pt>
                <c:pt idx="45">
                  <c:v>7.2679843479853723</c:v>
                </c:pt>
                <c:pt idx="46">
                  <c:v>7.6875519424326724</c:v>
                </c:pt>
                <c:pt idx="47">
                  <c:v>8.1277059189286209</c:v>
                </c:pt>
                <c:pt idx="48">
                  <c:v>8.589789827870483</c:v>
                </c:pt>
                <c:pt idx="49">
                  <c:v>9.0752935187691648</c:v>
                </c:pt>
                <c:pt idx="50">
                  <c:v>9.5858749572437265</c:v>
                </c:pt>
                <c:pt idx="51">
                  <c:v>10.123386281810626</c:v>
                </c:pt>
                <c:pt idx="52">
                  <c:v>10.68990512716767</c:v>
                </c:pt>
                <c:pt idx="53">
                  <c:v>11.287772543413224</c:v>
                </c:pt>
                <c:pt idx="54">
                  <c:v>11.919639249908112</c:v>
                </c:pt>
                <c:pt idx="55">
                  <c:v>12.588522522411816</c:v>
                </c:pt>
                <c:pt idx="56">
                  <c:v>13.297876788144212</c:v>
                </c:pt>
                <c:pt idx="57">
                  <c:v>14.051682094180496</c:v>
                </c:pt>
                <c:pt idx="58">
                  <c:v>14.854556171461651</c:v>
                </c:pt>
                <c:pt idx="59">
                  <c:v>15.711898076610295</c:v>
                </c:pt>
                <c:pt idx="60">
                  <c:v>16.630074735521667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E3-9941-9684-0FDA9BC6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55343"/>
        <c:axId val="2037200367"/>
      </c:scatterChart>
      <c:valAx>
        <c:axId val="19641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00367"/>
        <c:crosses val="autoZero"/>
        <c:crossBetween val="midCat"/>
      </c:valAx>
      <c:valAx>
        <c:axId val="20372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'new_freslens (2)'!$BE$15:$BE$75</c:f>
              <c:numCache>
                <c:formatCode>0.00</c:formatCode>
                <c:ptCount val="61"/>
                <c:pt idx="0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'new_freslens (2)'!$BF$15:$BF$75</c:f>
              <c:numCache>
                <c:formatCode>0.00</c:formatCode>
                <c:ptCount val="61"/>
                <c:pt idx="0">
                  <c:v>0</c:v>
                </c:pt>
                <c:pt idx="1">
                  <c:v>3.280022190451599E-3</c:v>
                </c:pt>
                <c:pt idx="2">
                  <c:v>1.3124434513273164E-2</c:v>
                </c:pt>
                <c:pt idx="3">
                  <c:v>2.9546299071965331E-2</c:v>
                </c:pt>
                <c:pt idx="4">
                  <c:v>5.2567468929221331E-2</c:v>
                </c:pt>
                <c:pt idx="5">
                  <c:v>8.2218712658844548E-2</c:v>
                </c:pt>
                <c:pt idx="6">
                  <c:v>0.11853988917729605</c:v>
                </c:pt>
                <c:pt idx="7">
                  <c:v>0.16158017337328578</c:v>
                </c:pt>
                <c:pt idx="8">
                  <c:v>0.21139833328652771</c:v>
                </c:pt>
                <c:pt idx="9">
                  <c:v>0.26806305988211326</c:v>
                </c:pt>
                <c:pt idx="10">
                  <c:v>0.33165335083801611</c:v>
                </c:pt>
                <c:pt idx="11">
                  <c:v>0.40225895022275415</c:v>
                </c:pt>
                <c:pt idx="12">
                  <c:v>0.4799808465006592</c:v>
                </c:pt>
                <c:pt idx="13">
                  <c:v>0.56493183197589603</c:v>
                </c:pt>
                <c:pt idx="14">
                  <c:v>0.65723712758590402</c:v>
                </c:pt>
                <c:pt idx="15">
                  <c:v>0.75703507789356328</c:v>
                </c:pt>
                <c:pt idx="16">
                  <c:v>0.86447792221970832</c:v>
                </c:pt>
                <c:pt idx="17">
                  <c:v>0.97973264912041857</c:v>
                </c:pt>
                <c:pt idx="18">
                  <c:v>1.1029819428669023</c:v>
                </c:pt>
                <c:pt idx="19">
                  <c:v>1.2344252322545155</c:v>
                </c:pt>
                <c:pt idx="20">
                  <c:v>1.3742798539825796</c:v>
                </c:pt>
                <c:pt idx="21">
                  <c:v>1.5227823450475615</c:v>
                </c:pt>
                <c:pt idx="22">
                  <c:v>1.6801898811289167</c:v>
                </c:pt>
                <c:pt idx="23">
                  <c:v>1.8467818808831307</c:v>
                </c:pt>
                <c:pt idx="24">
                  <c:v>2.0228617994780054</c:v>
                </c:pt>
                <c:pt idx="25">
                  <c:v>2.208759138698265</c:v>
                </c:pt>
                <c:pt idx="26">
                  <c:v>2.4048317056643369</c:v>
                </c:pt>
                <c:pt idx="27">
                  <c:v>2.6114681577918204</c:v>
                </c:pt>
                <c:pt idx="28">
                  <c:v>2.8290908782858324</c:v>
                </c:pt>
                <c:pt idx="29">
                  <c:v>3.0581592344729271</c:v>
                </c:pt>
                <c:pt idx="30">
                  <c:v>3.2991732809547645</c:v>
                </c:pt>
                <c:pt idx="31">
                  <c:v>3.5526779813442126</c:v>
                </c:pt>
                <c:pt idx="32">
                  <c:v>3.8192680367569212</c:v>
                </c:pt>
                <c:pt idx="33">
                  <c:v>4.0995934269765639</c:v>
                </c:pt>
                <c:pt idx="34">
                  <c:v>4.3943657921941934</c:v>
                </c:pt>
                <c:pt idx="35">
                  <c:v>4.7043658106229893</c:v>
                </c:pt>
                <c:pt idx="36">
                  <c:v>5.0304517616648079</c:v>
                </c:pt>
                <c:pt idx="37">
                  <c:v>5.3735695077192576</c:v>
                </c:pt>
                <c:pt idx="38">
                  <c:v>5.7347641829440459</c:v>
                </c:pt>
                <c:pt idx="39">
                  <c:v>6.1151939480316493</c:v>
                </c:pt>
                <c:pt idx="40">
                  <c:v>6.5161462614557459</c:v>
                </c:pt>
                <c:pt idx="41">
                  <c:v>6.9390572366798207</c:v>
                </c:pt>
                <c:pt idx="42">
                  <c:v>7.3855348112856394</c:v>
                </c:pt>
                <c:pt idx="43">
                  <c:v>7.8573866616451751</c:v>
                </c:pt>
                <c:pt idx="44">
                  <c:v>8.3566540752760403</c:v>
                </c:pt>
                <c:pt idx="45">
                  <c:v>8.8856533707950724</c:v>
                </c:pt>
                <c:pt idx="46">
                  <c:v>9.447026974078657</c:v>
                </c:pt>
                <c:pt idx="47">
                  <c:v>10.04380698090565</c:v>
                </c:pt>
                <c:pt idx="48">
                  <c:v>10.679495054999249</c:v>
                </c:pt>
                <c:pt idx="49">
                  <c:v>11.358163971028508</c:v>
                </c:pt>
                <c:pt idx="50">
                  <c:v>12.084588243088936</c:v>
                </c:pt>
                <c:pt idx="51">
                  <c:v>12.864414447899769</c:v>
                </c:pt>
                <c:pt idx="52">
                  <c:v>13.704386664431231</c:v>
                </c:pt>
                <c:pt idx="53">
                  <c:v>14.612649934847921</c:v>
                </c:pt>
                <c:pt idx="54">
                  <c:v>15.599166599485757</c:v>
                </c:pt>
                <c:pt idx="55">
                  <c:v>16.676300014086799</c:v>
                </c:pt>
                <c:pt idx="56">
                  <c:v>17.859653615791046</c:v>
                </c:pt>
                <c:pt idx="57">
                  <c:v>19.169312543798021</c:v>
                </c:pt>
                <c:pt idx="58">
                  <c:v>20.63174483357156</c:v>
                </c:pt>
                <c:pt idx="59">
                  <c:v>22.282834131325838</c:v>
                </c:pt>
                <c:pt idx="60">
                  <c:v>24.172964993397994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F-3848-A23F-059D54E0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55343"/>
        <c:axId val="2037200367"/>
      </c:scatterChart>
      <c:valAx>
        <c:axId val="19641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00367"/>
        <c:crosses val="autoZero"/>
        <c:crossBetween val="midCat"/>
      </c:valAx>
      <c:valAx>
        <c:axId val="20372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'new_freslens (2)'!$BR$15:$BR$75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'new_freslens (2)'!$BS$15:$BS$75</c:f>
              <c:numCache>
                <c:formatCode>0.00E+00</c:formatCode>
                <c:ptCount val="61"/>
                <c:pt idx="0">
                  <c:v>0</c:v>
                </c:pt>
                <c:pt idx="1">
                  <c:v>2.8026862185982814E-4</c:v>
                </c:pt>
                <c:pt idx="2">
                  <c:v>1.1212993981934687E-3</c:v>
                </c:pt>
                <c:pt idx="3">
                  <c:v>2.5237678508490714E-3</c:v>
                </c:pt>
                <c:pt idx="4">
                  <c:v>4.4888024673308321E-3</c:v>
                </c:pt>
                <c:pt idx="5">
                  <c:v>7.0179885777577047E-3</c:v>
                </c:pt>
                <c:pt idx="6">
                  <c:v>1.0113373683274744E-2</c:v>
                </c:pt>
                <c:pt idx="7">
                  <c:v>1.3777474136657196E-2</c:v>
                </c:pt>
                <c:pt idx="8">
                  <c:v>1.8013283047625436E-2</c:v>
                </c:pt>
                <c:pt idx="9">
                  <c:v>2.2824279257323176E-2</c:v>
                </c:pt>
                <c:pt idx="10">
                  <c:v>2.8214437198573982E-2</c:v>
                </c:pt>
                <c:pt idx="11">
                  <c:v>3.4188237430990982E-2</c:v>
                </c:pt>
                <c:pt idx="12">
                  <c:v>4.0750677612816533E-2</c:v>
                </c:pt>
                <c:pt idx="13">
                  <c:v>4.7907283644511252E-2</c:v>
                </c:pt>
                <c:pt idx="14">
                  <c:v>5.5664120692520067E-2</c:v>
                </c:pt>
                <c:pt idx="15">
                  <c:v>6.4027803775143555E-2</c:v>
                </c:pt>
                <c:pt idx="16">
                  <c:v>7.3005507565741826E-2</c:v>
                </c:pt>
                <c:pt idx="17">
                  <c:v>8.260497504116493E-2</c:v>
                </c:pt>
                <c:pt idx="18">
                  <c:v>9.2834524574762198E-2</c:v>
                </c:pt>
                <c:pt idx="19">
                  <c:v>0.10370305504285394</c:v>
                </c:pt>
                <c:pt idx="20">
                  <c:v>0.11522004848029969</c:v>
                </c:pt>
                <c:pt idx="21">
                  <c:v>0.12739556978380381</c:v>
                </c:pt>
                <c:pt idx="22">
                  <c:v>0.14024026291981367</c:v>
                </c:pt>
                <c:pt idx="23">
                  <c:v>0.15376534304619316</c:v>
                </c:pt>
                <c:pt idx="24">
                  <c:v>0.16798258390219498</c:v>
                </c:pt>
                <c:pt idx="25">
                  <c:v>0.18290429975854741</c:v>
                </c:pt>
                <c:pt idx="26">
                  <c:v>0.19854332114774095</c:v>
                </c:pt>
                <c:pt idx="27">
                  <c:v>0.21491296351300776</c:v>
                </c:pt>
                <c:pt idx="28">
                  <c:v>0.23202698782238093</c:v>
                </c:pt>
                <c:pt idx="29">
                  <c:v>0.24989955209118703</c:v>
                </c:pt>
                <c:pt idx="30">
                  <c:v>0.26854515264224799</c:v>
                </c:pt>
                <c:pt idx="31">
                  <c:v>0.28797855380818954</c:v>
                </c:pt>
                <c:pt idx="32">
                  <c:v>0.30821470464524064</c:v>
                </c:pt>
                <c:pt idx="33">
                  <c:v>0.32926864108393344</c:v>
                </c:pt>
                <c:pt idx="34">
                  <c:v>0.35115537179093498</c:v>
                </c:pt>
                <c:pt idx="35">
                  <c:v>0.37388974586029078</c:v>
                </c:pt>
                <c:pt idx="36">
                  <c:v>0.39748630029482968</c:v>
                </c:pt>
                <c:pt idx="37">
                  <c:v>0.42195908508339458</c:v>
                </c:pt>
                <c:pt idx="38">
                  <c:v>0.44732146353183438</c:v>
                </c:pt>
                <c:pt idx="39">
                  <c:v>0.47358588537109503</c:v>
                </c:pt>
                <c:pt idx="40">
                  <c:v>0.50076363005082536</c:v>
                </c:pt>
                <c:pt idx="41">
                  <c:v>0.52886451753871688</c:v>
                </c:pt>
                <c:pt idx="42">
                  <c:v>0.5578965838913893</c:v>
                </c:pt>
                <c:pt idx="43">
                  <c:v>0.587865718848253</c:v>
                </c:pt>
                <c:pt idx="44">
                  <c:v>0.61877526272946515</c:v>
                </c:pt>
                <c:pt idx="45">
                  <c:v>0.65062555999257998</c:v>
                </c:pt>
                <c:pt idx="46">
                  <c:v>0.68341346691196281</c:v>
                </c:pt>
                <c:pt idx="47">
                  <c:v>0.71713181097028145</c:v>
                </c:pt>
                <c:pt idx="48">
                  <c:v>0.7517687996525223</c:v>
                </c:pt>
                <c:pt idx="49">
                  <c:v>0.78730737633945524</c:v>
                </c:pt>
                <c:pt idx="50">
                  <c:v>0.82372452079134606</c:v>
                </c:pt>
                <c:pt idx="51">
                  <c:v>0.86099049110251402</c:v>
                </c:pt>
                <c:pt idx="52">
                  <c:v>0.8990680026862502</c:v>
                </c:pt>
                <c:pt idx="53">
                  <c:v>0.93791133732623555</c:v>
                </c:pt>
                <c:pt idx="54">
                  <c:v>0.97746537080965712</c:v>
                </c:pt>
                <c:pt idx="55">
                  <c:v>1.0176644998254472</c:v>
                </c:pt>
                <c:pt idx="56">
                  <c:v>1.0584314354346169</c:v>
                </c:pt>
                <c:pt idx="57">
                  <c:v>1.0996758075489155</c:v>
                </c:pt>
                <c:pt idx="58">
                  <c:v>1.1412924851649831</c:v>
                </c:pt>
                <c:pt idx="59">
                  <c:v>1.1831594462146131</c:v>
                </c:pt>
                <c:pt idx="60">
                  <c:v>1.2251348985916297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4-7E48-97E4-5365E4E2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42528"/>
        <c:axId val="1764051472"/>
      </c:scatterChart>
      <c:valAx>
        <c:axId val="17640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1472"/>
        <c:crosses val="autoZero"/>
        <c:crossBetween val="midCat"/>
      </c:valAx>
      <c:valAx>
        <c:axId val="1764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2.5428331875182269E-2"/>
          <c:w val="0.8490719597550305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'new_freslens (2)'!$BU$15:$BU$75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2.4983333333333333E-3</c:v>
                </c:pt>
                <c:pt idx="2">
                  <c:v>4.9966666666666666E-3</c:v>
                </c:pt>
                <c:pt idx="3">
                  <c:v>7.4949999999999999E-3</c:v>
                </c:pt>
                <c:pt idx="4">
                  <c:v>9.9933333333333332E-3</c:v>
                </c:pt>
                <c:pt idx="5">
                  <c:v>1.2491666666666667E-2</c:v>
                </c:pt>
                <c:pt idx="6">
                  <c:v>1.499E-2</c:v>
                </c:pt>
                <c:pt idx="7">
                  <c:v>1.7488333333333335E-2</c:v>
                </c:pt>
                <c:pt idx="8">
                  <c:v>1.9986666666666666E-2</c:v>
                </c:pt>
                <c:pt idx="9">
                  <c:v>2.2484999999999998E-2</c:v>
                </c:pt>
                <c:pt idx="10">
                  <c:v>2.498333333333333E-2</c:v>
                </c:pt>
                <c:pt idx="11">
                  <c:v>2.7481666666666661E-2</c:v>
                </c:pt>
                <c:pt idx="12">
                  <c:v>2.9979999999999993E-2</c:v>
                </c:pt>
                <c:pt idx="13">
                  <c:v>3.2478333333333324E-2</c:v>
                </c:pt>
                <c:pt idx="14">
                  <c:v>3.4976666666666656E-2</c:v>
                </c:pt>
                <c:pt idx="15">
                  <c:v>3.7474999999999987E-2</c:v>
                </c:pt>
                <c:pt idx="16">
                  <c:v>3.9973333333333319E-2</c:v>
                </c:pt>
                <c:pt idx="17">
                  <c:v>4.2471666666666651E-2</c:v>
                </c:pt>
                <c:pt idx="18">
                  <c:v>4.4969999999999982E-2</c:v>
                </c:pt>
                <c:pt idx="19">
                  <c:v>4.7468333333333314E-2</c:v>
                </c:pt>
                <c:pt idx="20">
                  <c:v>4.9966666666666645E-2</c:v>
                </c:pt>
                <c:pt idx="21">
                  <c:v>5.2464999999999977E-2</c:v>
                </c:pt>
                <c:pt idx="22">
                  <c:v>5.4963333333333309E-2</c:v>
                </c:pt>
                <c:pt idx="23">
                  <c:v>5.746166666666664E-2</c:v>
                </c:pt>
                <c:pt idx="24">
                  <c:v>5.9959999999999972E-2</c:v>
                </c:pt>
                <c:pt idx="25">
                  <c:v>6.2458333333333303E-2</c:v>
                </c:pt>
                <c:pt idx="26">
                  <c:v>6.4956666666666635E-2</c:v>
                </c:pt>
                <c:pt idx="27">
                  <c:v>6.7454999999999973E-2</c:v>
                </c:pt>
                <c:pt idx="28">
                  <c:v>6.9953333333333312E-2</c:v>
                </c:pt>
                <c:pt idx="29">
                  <c:v>7.245166666666665E-2</c:v>
                </c:pt>
                <c:pt idx="30">
                  <c:v>7.4949999999999989E-2</c:v>
                </c:pt>
                <c:pt idx="31">
                  <c:v>7.7448333333333327E-2</c:v>
                </c:pt>
                <c:pt idx="32">
                  <c:v>7.9946666666666666E-2</c:v>
                </c:pt>
                <c:pt idx="33">
                  <c:v>8.2445000000000004E-2</c:v>
                </c:pt>
                <c:pt idx="34">
                  <c:v>8.4943333333333343E-2</c:v>
                </c:pt>
                <c:pt idx="35">
                  <c:v>8.7441666666666681E-2</c:v>
                </c:pt>
                <c:pt idx="36">
                  <c:v>8.994000000000002E-2</c:v>
                </c:pt>
                <c:pt idx="37">
                  <c:v>9.2438333333333358E-2</c:v>
                </c:pt>
                <c:pt idx="38">
                  <c:v>9.4936666666666697E-2</c:v>
                </c:pt>
                <c:pt idx="39">
                  <c:v>9.7435000000000035E-2</c:v>
                </c:pt>
                <c:pt idx="40">
                  <c:v>9.9933333333333374E-2</c:v>
                </c:pt>
                <c:pt idx="41">
                  <c:v>0.10243166666666671</c:v>
                </c:pt>
                <c:pt idx="42">
                  <c:v>0.10493000000000005</c:v>
                </c:pt>
                <c:pt idx="43">
                  <c:v>0.10742833333333339</c:v>
                </c:pt>
                <c:pt idx="44">
                  <c:v>0.10992666666666673</c:v>
                </c:pt>
                <c:pt idx="45">
                  <c:v>0.11242500000000007</c:v>
                </c:pt>
                <c:pt idx="46">
                  <c:v>0.11492333333333341</c:v>
                </c:pt>
                <c:pt idx="47">
                  <c:v>0.11742166666666674</c:v>
                </c:pt>
                <c:pt idx="48">
                  <c:v>0.11992000000000008</c:v>
                </c:pt>
                <c:pt idx="49">
                  <c:v>0.12241833333333342</c:v>
                </c:pt>
                <c:pt idx="50">
                  <c:v>0.12491666666666676</c:v>
                </c:pt>
                <c:pt idx="51">
                  <c:v>0.12741500000000008</c:v>
                </c:pt>
                <c:pt idx="52">
                  <c:v>0.12991333333333341</c:v>
                </c:pt>
                <c:pt idx="53">
                  <c:v>0.13241166666666673</c:v>
                </c:pt>
                <c:pt idx="54">
                  <c:v>0.13491000000000006</c:v>
                </c:pt>
                <c:pt idx="55">
                  <c:v>0.13740833333333338</c:v>
                </c:pt>
                <c:pt idx="56">
                  <c:v>0.13990666666666671</c:v>
                </c:pt>
                <c:pt idx="57">
                  <c:v>0.14240500000000003</c:v>
                </c:pt>
                <c:pt idx="58">
                  <c:v>0.14490333333333336</c:v>
                </c:pt>
                <c:pt idx="59">
                  <c:v>0.14740166666666668</c:v>
                </c:pt>
                <c:pt idx="60">
                  <c:v>0.14990000000000001</c:v>
                </c:pt>
              </c:numCache>
            </c:numRef>
          </c:xVal>
          <c:yVal>
            <c:numRef>
              <c:f>'new_freslens (2)'!$BV$15:$BV$75</c:f>
              <c:numCache>
                <c:formatCode>General</c:formatCode>
                <c:ptCount val="61"/>
                <c:pt idx="0">
                  <c:v>0</c:v>
                </c:pt>
                <c:pt idx="1">
                  <c:v>2.8026862185982815E-6</c:v>
                </c:pt>
                <c:pt idx="2">
                  <c:v>1.1212993981934687E-5</c:v>
                </c:pt>
                <c:pt idx="3">
                  <c:v>2.5237678508490714E-5</c:v>
                </c:pt>
                <c:pt idx="4">
                  <c:v>4.488802467330832E-5</c:v>
                </c:pt>
                <c:pt idx="5">
                  <c:v>7.0179885777577053E-5</c:v>
                </c:pt>
                <c:pt idx="6">
                  <c:v>1.0113373683274744E-4</c:v>
                </c:pt>
                <c:pt idx="7">
                  <c:v>1.3777474136657196E-4</c:v>
                </c:pt>
                <c:pt idx="8">
                  <c:v>1.8013283047625436E-4</c:v>
                </c:pt>
                <c:pt idx="9">
                  <c:v>2.2824279257323176E-4</c:v>
                </c:pt>
                <c:pt idx="10">
                  <c:v>2.8214437198573981E-4</c:v>
                </c:pt>
                <c:pt idx="11">
                  <c:v>3.4188237430990984E-4</c:v>
                </c:pt>
                <c:pt idx="12">
                  <c:v>4.0750677612816534E-4</c:v>
                </c:pt>
                <c:pt idx="13">
                  <c:v>4.7907283644511254E-4</c:v>
                </c:pt>
                <c:pt idx="14">
                  <c:v>5.5664120692520069E-4</c:v>
                </c:pt>
                <c:pt idx="15">
                  <c:v>6.4027803775143553E-4</c:v>
                </c:pt>
                <c:pt idx="16">
                  <c:v>7.3005507565741823E-4</c:v>
                </c:pt>
                <c:pt idx="17">
                  <c:v>8.260497504116493E-4</c:v>
                </c:pt>
                <c:pt idx="18">
                  <c:v>9.2834524574762203E-4</c:v>
                </c:pt>
                <c:pt idx="19">
                  <c:v>1.0370305504285395E-3</c:v>
                </c:pt>
                <c:pt idx="20">
                  <c:v>1.1522004848029969E-3</c:v>
                </c:pt>
                <c:pt idx="21">
                  <c:v>1.2739556978380382E-3</c:v>
                </c:pt>
                <c:pt idx="22">
                  <c:v>1.4024026291981368E-3</c:v>
                </c:pt>
                <c:pt idx="23">
                  <c:v>1.5376534304619317E-3</c:v>
                </c:pt>
                <c:pt idx="24">
                  <c:v>1.6798258390219498E-3</c:v>
                </c:pt>
                <c:pt idx="25">
                  <c:v>1.8290429975854742E-3</c:v>
                </c:pt>
                <c:pt idx="26">
                  <c:v>1.9854332114774094E-3</c:v>
                </c:pt>
                <c:pt idx="27">
                  <c:v>2.1491296351300775E-3</c:v>
                </c:pt>
                <c:pt idx="28">
                  <c:v>2.3202698782238095E-3</c:v>
                </c:pt>
                <c:pt idx="29">
                  <c:v>2.4989955209118704E-3</c:v>
                </c:pt>
                <c:pt idx="30">
                  <c:v>2.68545152642248E-3</c:v>
                </c:pt>
                <c:pt idx="31">
                  <c:v>2.8797855380818956E-3</c:v>
                </c:pt>
                <c:pt idx="32">
                  <c:v>3.0821470464524065E-3</c:v>
                </c:pt>
                <c:pt idx="33">
                  <c:v>3.2926864108393343E-3</c:v>
                </c:pt>
                <c:pt idx="34">
                  <c:v>3.5115537179093497E-3</c:v>
                </c:pt>
                <c:pt idx="35">
                  <c:v>3.738897458602908E-3</c:v>
                </c:pt>
                <c:pt idx="36">
                  <c:v>3.9748630029482965E-3</c:v>
                </c:pt>
                <c:pt idx="37">
                  <c:v>4.2195908508339455E-3</c:v>
                </c:pt>
                <c:pt idx="38">
                  <c:v>4.4732146353183436E-3</c:v>
                </c:pt>
                <c:pt idx="39">
                  <c:v>4.7358588537109499E-3</c:v>
                </c:pt>
                <c:pt idx="40">
                  <c:v>5.0076363005082539E-3</c:v>
                </c:pt>
                <c:pt idx="41">
                  <c:v>5.288645175387169E-3</c:v>
                </c:pt>
                <c:pt idx="42">
                  <c:v>5.5789658389138932E-3</c:v>
                </c:pt>
                <c:pt idx="43">
                  <c:v>5.8786571884825297E-3</c:v>
                </c:pt>
                <c:pt idx="44">
                  <c:v>6.1877526272946515E-3</c:v>
                </c:pt>
                <c:pt idx="45">
                  <c:v>6.5062555999257999E-3</c:v>
                </c:pt>
                <c:pt idx="46">
                  <c:v>6.8341346691196281E-3</c:v>
                </c:pt>
                <c:pt idx="47">
                  <c:v>7.1713181097028149E-3</c:v>
                </c:pt>
                <c:pt idx="48">
                  <c:v>7.5176879965252229E-3</c:v>
                </c:pt>
                <c:pt idx="49">
                  <c:v>7.873073763394552E-3</c:v>
                </c:pt>
                <c:pt idx="50">
                  <c:v>8.2372452079134614E-3</c:v>
                </c:pt>
                <c:pt idx="51">
                  <c:v>8.6099049110251406E-3</c:v>
                </c:pt>
                <c:pt idx="52">
                  <c:v>8.9906800268625027E-3</c:v>
                </c:pt>
                <c:pt idx="53">
                  <c:v>9.3791133732623547E-3</c:v>
                </c:pt>
                <c:pt idx="54">
                  <c:v>9.7746537080965704E-3</c:v>
                </c:pt>
                <c:pt idx="55">
                  <c:v>1.0176644998254471E-2</c:v>
                </c:pt>
                <c:pt idx="56">
                  <c:v>1.058431435434617E-2</c:v>
                </c:pt>
                <c:pt idx="57">
                  <c:v>1.0996758075489155E-2</c:v>
                </c:pt>
                <c:pt idx="58">
                  <c:v>1.141292485164983E-2</c:v>
                </c:pt>
                <c:pt idx="59">
                  <c:v>1.1831594462146131E-2</c:v>
                </c:pt>
                <c:pt idx="60">
                  <c:v>1.2251348985916297E-2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B-DC43-9BE1-C84DBA09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0304"/>
        <c:axId val="14813456"/>
      </c:scatterChart>
      <c:valAx>
        <c:axId val="10309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456"/>
        <c:crosses val="autoZero"/>
        <c:crossBetween val="midCat"/>
      </c:valAx>
      <c:valAx>
        <c:axId val="14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'new_freslens (2)'!$BX$15:$BX$75</c:f>
              <c:numCache>
                <c:formatCode>0</c:formatCode>
                <c:ptCount val="61"/>
                <c:pt idx="0" formatCode="General">
                  <c:v>0</c:v>
                </c:pt>
                <c:pt idx="1">
                  <c:v>19.986666666666665</c:v>
                </c:pt>
                <c:pt idx="2">
                  <c:v>39.973333333333329</c:v>
                </c:pt>
                <c:pt idx="3">
                  <c:v>59.96</c:v>
                </c:pt>
                <c:pt idx="4">
                  <c:v>79.946666666666658</c:v>
                </c:pt>
                <c:pt idx="5">
                  <c:v>99.933333333333337</c:v>
                </c:pt>
                <c:pt idx="6">
                  <c:v>119.92</c:v>
                </c:pt>
                <c:pt idx="7">
                  <c:v>139.90666666666667</c:v>
                </c:pt>
                <c:pt idx="8">
                  <c:v>159.89333333333332</c:v>
                </c:pt>
                <c:pt idx="9">
                  <c:v>179.87999999999997</c:v>
                </c:pt>
                <c:pt idx="10">
                  <c:v>199.86666666666665</c:v>
                </c:pt>
                <c:pt idx="11">
                  <c:v>219.8533333333333</c:v>
                </c:pt>
                <c:pt idx="12">
                  <c:v>239.83999999999995</c:v>
                </c:pt>
                <c:pt idx="13">
                  <c:v>259.8266666666666</c:v>
                </c:pt>
                <c:pt idx="14">
                  <c:v>279.81333333333322</c:v>
                </c:pt>
                <c:pt idx="15">
                  <c:v>299.7999999999999</c:v>
                </c:pt>
                <c:pt idx="16">
                  <c:v>319.78666666666652</c:v>
                </c:pt>
                <c:pt idx="17">
                  <c:v>339.7733333333332</c:v>
                </c:pt>
                <c:pt idx="18">
                  <c:v>359.75999999999988</c:v>
                </c:pt>
                <c:pt idx="19">
                  <c:v>379.7466666666665</c:v>
                </c:pt>
                <c:pt idx="20">
                  <c:v>399.73333333333318</c:v>
                </c:pt>
                <c:pt idx="21">
                  <c:v>419.7199999999998</c:v>
                </c:pt>
                <c:pt idx="22">
                  <c:v>439.70666666666648</c:v>
                </c:pt>
                <c:pt idx="23">
                  <c:v>459.6933333333331</c:v>
                </c:pt>
                <c:pt idx="24">
                  <c:v>479.67999999999978</c:v>
                </c:pt>
                <c:pt idx="25">
                  <c:v>499.6666666666664</c:v>
                </c:pt>
                <c:pt idx="26">
                  <c:v>519.65333333333308</c:v>
                </c:pt>
                <c:pt idx="27">
                  <c:v>539.63999999999976</c:v>
                </c:pt>
                <c:pt idx="28">
                  <c:v>559.62666666666644</c:v>
                </c:pt>
                <c:pt idx="29">
                  <c:v>579.61333333333323</c:v>
                </c:pt>
                <c:pt idx="30">
                  <c:v>599.59999999999991</c:v>
                </c:pt>
                <c:pt idx="31">
                  <c:v>619.58666666666659</c:v>
                </c:pt>
                <c:pt idx="32">
                  <c:v>639.57333333333327</c:v>
                </c:pt>
                <c:pt idx="33">
                  <c:v>659.56000000000006</c:v>
                </c:pt>
                <c:pt idx="34">
                  <c:v>679.54666666666674</c:v>
                </c:pt>
                <c:pt idx="35">
                  <c:v>699.53333333333342</c:v>
                </c:pt>
                <c:pt idx="36">
                  <c:v>719.5200000000001</c:v>
                </c:pt>
                <c:pt idx="37">
                  <c:v>739.50666666666689</c:v>
                </c:pt>
                <c:pt idx="38">
                  <c:v>759.49333333333357</c:v>
                </c:pt>
                <c:pt idx="39">
                  <c:v>779.48000000000025</c:v>
                </c:pt>
                <c:pt idx="40">
                  <c:v>799.46666666666692</c:v>
                </c:pt>
                <c:pt idx="41">
                  <c:v>819.45333333333372</c:v>
                </c:pt>
                <c:pt idx="42">
                  <c:v>839.4400000000004</c:v>
                </c:pt>
                <c:pt idx="43">
                  <c:v>859.42666666666707</c:v>
                </c:pt>
                <c:pt idx="44">
                  <c:v>879.41333333333375</c:v>
                </c:pt>
                <c:pt idx="45">
                  <c:v>899.40000000000055</c:v>
                </c:pt>
                <c:pt idx="46">
                  <c:v>919.38666666666722</c:v>
                </c:pt>
                <c:pt idx="47">
                  <c:v>939.3733333333339</c:v>
                </c:pt>
                <c:pt idx="48">
                  <c:v>959.36000000000058</c:v>
                </c:pt>
                <c:pt idx="49">
                  <c:v>979.34666666666737</c:v>
                </c:pt>
                <c:pt idx="50">
                  <c:v>999.33333333333405</c:v>
                </c:pt>
                <c:pt idx="51">
                  <c:v>1019.3200000000006</c:v>
                </c:pt>
                <c:pt idx="52">
                  <c:v>1039.3066666666673</c:v>
                </c:pt>
                <c:pt idx="53">
                  <c:v>1059.2933333333337</c:v>
                </c:pt>
                <c:pt idx="54">
                  <c:v>1079.2800000000004</c:v>
                </c:pt>
                <c:pt idx="55">
                  <c:v>1099.2666666666671</c:v>
                </c:pt>
                <c:pt idx="56">
                  <c:v>1119.2533333333336</c:v>
                </c:pt>
                <c:pt idx="57">
                  <c:v>1139.2400000000002</c:v>
                </c:pt>
                <c:pt idx="58">
                  <c:v>1159.2266666666669</c:v>
                </c:pt>
                <c:pt idx="59">
                  <c:v>1179.2133333333334</c:v>
                </c:pt>
                <c:pt idx="60">
                  <c:v>1199.2</c:v>
                </c:pt>
              </c:numCache>
            </c:numRef>
          </c:xVal>
          <c:yVal>
            <c:numRef>
              <c:f>'new_freslens (2)'!$BY$15:$BY$75</c:f>
              <c:numCache>
                <c:formatCode>0.00</c:formatCode>
                <c:ptCount val="61"/>
                <c:pt idx="0">
                  <c:v>0</c:v>
                </c:pt>
                <c:pt idx="1">
                  <c:v>2.2421489748786251E-2</c:v>
                </c:pt>
                <c:pt idx="2">
                  <c:v>8.9703951855477498E-2</c:v>
                </c:pt>
                <c:pt idx="3">
                  <c:v>0.20190142806792571</c:v>
                </c:pt>
                <c:pt idx="4">
                  <c:v>0.35910419738646654</c:v>
                </c:pt>
                <c:pt idx="5">
                  <c:v>0.56143908622061645</c:v>
                </c:pt>
                <c:pt idx="6">
                  <c:v>0.80906989466197954</c:v>
                </c:pt>
                <c:pt idx="7">
                  <c:v>1.1021979309325756</c:v>
                </c:pt>
                <c:pt idx="8">
                  <c:v>1.4410626438100349</c:v>
                </c:pt>
                <c:pt idx="9">
                  <c:v>1.8259423405858541</c:v>
                </c:pt>
                <c:pt idx="10">
                  <c:v>2.2571549758859182</c:v>
                </c:pt>
                <c:pt idx="11">
                  <c:v>2.7350589944792785</c:v>
                </c:pt>
                <c:pt idx="12">
                  <c:v>3.2600542090253226</c:v>
                </c:pt>
                <c:pt idx="13">
                  <c:v>3.8325826915609</c:v>
                </c:pt>
                <c:pt idx="14">
                  <c:v>4.4531296554016055</c:v>
                </c:pt>
                <c:pt idx="15">
                  <c:v>5.1222243020114844</c:v>
                </c:pt>
                <c:pt idx="16">
                  <c:v>5.8404406052593458</c:v>
                </c:pt>
                <c:pt idx="17">
                  <c:v>6.6083980032931944</c:v>
                </c:pt>
                <c:pt idx="18">
                  <c:v>7.426761965980976</c:v>
                </c:pt>
                <c:pt idx="19">
                  <c:v>8.2962444034283163</c:v>
                </c:pt>
                <c:pt idx="20">
                  <c:v>9.2176038784239758</c:v>
                </c:pt>
                <c:pt idx="21">
                  <c:v>10.191645582704306</c:v>
                </c:pt>
                <c:pt idx="22">
                  <c:v>11.219221033585095</c:v>
                </c:pt>
                <c:pt idx="23">
                  <c:v>12.301227443695453</c:v>
                </c:pt>
                <c:pt idx="24">
                  <c:v>13.438606712175599</c:v>
                </c:pt>
                <c:pt idx="25">
                  <c:v>14.632343980683792</c:v>
                </c:pt>
                <c:pt idx="26">
                  <c:v>15.883465691819275</c:v>
                </c:pt>
                <c:pt idx="27">
                  <c:v>17.193037081040618</c:v>
                </c:pt>
                <c:pt idx="28">
                  <c:v>18.562159025790475</c:v>
                </c:pt>
                <c:pt idx="29">
                  <c:v>19.991964167294963</c:v>
                </c:pt>
                <c:pt idx="30">
                  <c:v>21.483612211379839</c:v>
                </c:pt>
                <c:pt idx="31">
                  <c:v>23.038284304655164</c:v>
                </c:pt>
                <c:pt idx="32">
                  <c:v>24.657176371619251</c:v>
                </c:pt>
                <c:pt idx="33">
                  <c:v>26.341491286714675</c:v>
                </c:pt>
                <c:pt idx="34">
                  <c:v>28.092429743274799</c:v>
                </c:pt>
                <c:pt idx="35">
                  <c:v>29.911179668823262</c:v>
                </c:pt>
                <c:pt idx="36">
                  <c:v>31.79890402358637</c:v>
                </c:pt>
                <c:pt idx="37">
                  <c:v>33.756726806671566</c:v>
                </c:pt>
                <c:pt idx="38">
                  <c:v>35.785717082546746</c:v>
                </c:pt>
                <c:pt idx="39">
                  <c:v>37.886870829687595</c:v>
                </c:pt>
                <c:pt idx="40">
                  <c:v>40.061090404066029</c:v>
                </c:pt>
                <c:pt idx="41">
                  <c:v>42.309161403097349</c:v>
                </c:pt>
                <c:pt idx="42">
                  <c:v>44.631726711311146</c:v>
                </c:pt>
                <c:pt idx="43">
                  <c:v>47.029257507860237</c:v>
                </c:pt>
                <c:pt idx="44">
                  <c:v>49.502021018357212</c:v>
                </c:pt>
                <c:pt idx="45">
                  <c:v>52.0500447994064</c:v>
                </c:pt>
                <c:pt idx="46">
                  <c:v>54.673077352957023</c:v>
                </c:pt>
                <c:pt idx="47">
                  <c:v>57.370544877622521</c:v>
                </c:pt>
                <c:pt idx="48">
                  <c:v>60.141503972201782</c:v>
                </c:pt>
                <c:pt idx="49">
                  <c:v>62.984590107156414</c:v>
                </c:pt>
                <c:pt idx="50">
                  <c:v>65.897961663307683</c:v>
                </c:pt>
                <c:pt idx="51">
                  <c:v>68.87923928820112</c:v>
                </c:pt>
                <c:pt idx="52">
                  <c:v>71.925440214900021</c:v>
                </c:pt>
                <c:pt idx="53">
                  <c:v>75.032906986098837</c:v>
                </c:pt>
                <c:pt idx="54">
                  <c:v>78.197229664772564</c:v>
                </c:pt>
                <c:pt idx="55">
                  <c:v>81.413159986035765</c:v>
                </c:pt>
                <c:pt idx="56">
                  <c:v>84.674514834769354</c:v>
                </c:pt>
                <c:pt idx="57">
                  <c:v>87.974064603913249</c:v>
                </c:pt>
                <c:pt idx="58">
                  <c:v>91.30339881319864</c:v>
                </c:pt>
                <c:pt idx="59">
                  <c:v>94.652755697169042</c:v>
                </c:pt>
                <c:pt idx="60">
                  <c:v>98.01079188733037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3-9F42-8906-E940B3257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55807"/>
        <c:axId val="1031507728"/>
      </c:scatterChart>
      <c:valAx>
        <c:axId val="19143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07728"/>
        <c:crosses val="autoZero"/>
        <c:crossBetween val="midCat"/>
      </c:valAx>
      <c:valAx>
        <c:axId val="10315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new_freslens!$BE$15:$BE$75</c:f>
              <c:numCache>
                <c:formatCode>0.00</c:formatCode>
                <c:ptCount val="61"/>
                <c:pt idx="0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new_freslens!$BF$15:$BF$75</c:f>
              <c:numCache>
                <c:formatCode>0.00</c:formatCode>
                <c:ptCount val="61"/>
                <c:pt idx="0">
                  <c:v>0</c:v>
                </c:pt>
                <c:pt idx="1">
                  <c:v>2.8637158463085599E-3</c:v>
                </c:pt>
                <c:pt idx="2">
                  <c:v>1.1458037035344218E-2</c:v>
                </c:pt>
                <c:pt idx="3">
                  <c:v>2.5792500265505974E-2</c:v>
                </c:pt>
                <c:pt idx="4">
                  <c:v>4.5883052449073237E-2</c:v>
                </c:pt>
                <c:pt idx="5">
                  <c:v>7.1752129066076628E-2</c:v>
                </c:pt>
                <c:pt idx="6">
                  <c:v>0.10342876334619965</c:v>
                </c:pt>
                <c:pt idx="7">
                  <c:v>0.14094872581952225</c:v>
                </c:pt>
                <c:pt idx="8">
                  <c:v>0.18435469372154972</c:v>
                </c:pt>
                <c:pt idx="9">
                  <c:v>0.23369644973641177</c:v>
                </c:pt>
                <c:pt idx="10">
                  <c:v>0.28903110962304618</c:v>
                </c:pt>
                <c:pt idx="11">
                  <c:v>0.35042337839949261</c:v>
                </c:pt>
                <c:pt idx="12">
                  <c:v>0.41794583496508586</c:v>
                </c:pt>
                <c:pt idx="13">
                  <c:v>0.49167924532236384</c:v>
                </c:pt>
                <c:pt idx="14">
                  <c:v>0.57171290492102067</c:v>
                </c:pt>
                <c:pt idx="15">
                  <c:v>0.65814501108470302</c:v>
                </c:pt>
                <c:pt idx="16">
                  <c:v>0.75108306699600491</c:v>
                </c:pt>
                <c:pt idx="17">
                  <c:v>0.85064431930295947</c:v>
                </c:pt>
                <c:pt idx="18">
                  <c:v>0.95695623206868685</c:v>
                </c:pt>
                <c:pt idx="19">
                  <c:v>1.0701570005120979</c:v>
                </c:pt>
                <c:pt idx="20">
                  <c:v>1.190396108780305</c:v>
                </c:pt>
                <c:pt idx="21">
                  <c:v>1.3178349368532425</c:v>
                </c:pt>
                <c:pt idx="22">
                  <c:v>1.4526474226112884</c:v>
                </c:pt>
                <c:pt idx="23">
                  <c:v>1.5950207861043018</c:v>
                </c:pt>
                <c:pt idx="24">
                  <c:v>1.7451563241566437</c:v>
                </c:pt>
                <c:pt idx="25">
                  <c:v>1.9032702846437457</c:v>
                </c:pt>
                <c:pt idx="26">
                  <c:v>2.0695948311038026</c:v>
                </c:pt>
                <c:pt idx="27">
                  <c:v>2.244379109832106</c:v>
                </c:pt>
                <c:pt idx="28">
                  <c:v>2.427890433282013</c:v>
                </c:pt>
                <c:pt idx="29">
                  <c:v>2.6204155955110129</c:v>
                </c:pt>
                <c:pt idx="30">
                  <c:v>2.8222623376186249</c:v>
                </c:pt>
                <c:pt idx="31">
                  <c:v>3.03376098369298</c:v>
                </c:pt>
                <c:pt idx="32">
                  <c:v>3.2552662707976752</c:v>
                </c:pt>
                <c:pt idx="33">
                  <c:v>3.4871594000906612</c:v>
                </c:pt>
                <c:pt idx="34">
                  <c:v>3.7298503403956809</c:v>
                </c:pt>
                <c:pt idx="35">
                  <c:v>3.9837804205953042</c:v>
                </c:pt>
                <c:pt idx="36">
                  <c:v>4.2494252532696226</c:v>
                </c:pt>
                <c:pt idx="37">
                  <c:v>4.5272980392982385</c:v>
                </c:pt>
                <c:pt idx="38">
                  <c:v>4.8179533119657121</c:v>
                </c:pt>
                <c:pt idx="39">
                  <c:v>5.1219911898279813</c:v>
                </c:pt>
                <c:pt idx="40">
                  <c:v>5.4400622206736546</c:v>
                </c:pt>
                <c:pt idx="41">
                  <c:v>5.7728729149424263</c:v>
                </c:pt>
                <c:pt idx="42">
                  <c:v>6.1211920867059399</c:v>
                </c:pt>
                <c:pt idx="43">
                  <c:v>6.4858581447623722</c:v>
                </c:pt>
                <c:pt idx="44">
                  <c:v>6.8677875068342802</c:v>
                </c:pt>
                <c:pt idx="45">
                  <c:v>7.2679843479853723</c:v>
                </c:pt>
                <c:pt idx="46">
                  <c:v>7.6875519424326724</c:v>
                </c:pt>
                <c:pt idx="47">
                  <c:v>8.1277059189286209</c:v>
                </c:pt>
                <c:pt idx="48">
                  <c:v>8.589789827870483</c:v>
                </c:pt>
                <c:pt idx="49">
                  <c:v>9.0752935187691648</c:v>
                </c:pt>
                <c:pt idx="50">
                  <c:v>9.5858749572437265</c:v>
                </c:pt>
                <c:pt idx="51">
                  <c:v>10.123386281810626</c:v>
                </c:pt>
                <c:pt idx="52">
                  <c:v>10.68990512716767</c:v>
                </c:pt>
                <c:pt idx="53">
                  <c:v>11.287772543413224</c:v>
                </c:pt>
                <c:pt idx="54">
                  <c:v>11.919639249908112</c:v>
                </c:pt>
                <c:pt idx="55">
                  <c:v>12.588522522411816</c:v>
                </c:pt>
                <c:pt idx="56">
                  <c:v>13.297876788144212</c:v>
                </c:pt>
                <c:pt idx="57">
                  <c:v>14.051682094180496</c:v>
                </c:pt>
                <c:pt idx="58">
                  <c:v>14.854556171461651</c:v>
                </c:pt>
                <c:pt idx="59">
                  <c:v>15.711898076610295</c:v>
                </c:pt>
                <c:pt idx="60">
                  <c:v>16.630074735521667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3-8A44-A02E-B295E85A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55343"/>
        <c:axId val="2037200367"/>
      </c:scatterChart>
      <c:valAx>
        <c:axId val="19641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00367"/>
        <c:crosses val="autoZero"/>
        <c:crossBetween val="midCat"/>
      </c:valAx>
      <c:valAx>
        <c:axId val="20372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new_freslens!$BP$15:$BP$75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new_freslens!$BQ$15:$BQ$75</c:f>
              <c:numCache>
                <c:formatCode>0.00E+00</c:formatCode>
                <c:ptCount val="61"/>
                <c:pt idx="0">
                  <c:v>0</c:v>
                </c:pt>
                <c:pt idx="1">
                  <c:v>2.9155969694374026E-3</c:v>
                </c:pt>
                <c:pt idx="2">
                  <c:v>1.1664763461774098E-2</c:v>
                </c:pt>
                <c:pt idx="3">
                  <c:v>2.6254635293687857E-2</c:v>
                </c:pt>
                <c:pt idx="4">
                  <c:v>4.6697135534551973E-2</c:v>
                </c:pt>
                <c:pt idx="5">
                  <c:v>7.3009018964967906E-2</c:v>
                </c:pt>
                <c:pt idx="6">
                  <c:v>0.10521193312661137</c:v>
                </c:pt>
                <c:pt idx="7">
                  <c:v>0.14333249480707647</c:v>
                </c:pt>
                <c:pt idx="8">
                  <c:v>0.18740238052276453</c:v>
                </c:pt>
                <c:pt idx="9">
                  <c:v>0.23745842931710792</c:v>
                </c:pt>
                <c:pt idx="10">
                  <c:v>0.29354275598561524</c:v>
                </c:pt>
                <c:pt idx="11">
                  <c:v>0.35570287267686401</c:v>
                </c:pt>
                <c:pt idx="12">
                  <c:v>0.42399181670134317</c:v>
                </c:pt>
                <c:pt idx="13">
                  <c:v>0.49922882715875116</c:v>
                </c:pt>
                <c:pt idx="14">
                  <c:v>0.58154148134882822</c:v>
                </c:pt>
                <c:pt idx="15">
                  <c:v>0.67030381824576857</c:v>
                </c:pt>
                <c:pt idx="16">
                  <c:v>0.7655945656393699</c:v>
                </c:pt>
                <c:pt idx="17">
                  <c:v>0.86749883428712116</c:v>
                </c:pt>
                <c:pt idx="18">
                  <c:v>0.97610824504384752</c:v>
                </c:pt>
                <c:pt idx="19">
                  <c:v>1.0915210471062324</c:v>
                </c:pt>
                <c:pt idx="20">
                  <c:v>1.2138422252824943</c:v>
                </c:pt>
                <c:pt idx="21">
                  <c:v>1.3453647061058962</c:v>
                </c:pt>
                <c:pt idx="22">
                  <c:v>1.4863327716953176</c:v>
                </c:pt>
                <c:pt idx="23">
                  <c:v>1.6348199579515179</c:v>
                </c:pt>
                <c:pt idx="24">
                  <c:v>1.7909659878075523</c:v>
                </c:pt>
                <c:pt idx="25">
                  <c:v>1.9549180733024811</c:v>
                </c:pt>
                <c:pt idx="26">
                  <c:v>2.1268309184533796</c:v>
                </c:pt>
                <c:pt idx="27">
                  <c:v>2.3068666914251255</c:v>
                </c:pt>
                <c:pt idx="28">
                  <c:v>2.495194961970375</c:v>
                </c:pt>
                <c:pt idx="29">
                  <c:v>2.6919925995523228</c:v>
                </c:pt>
                <c:pt idx="30">
                  <c:v>2.8974436269030646</c:v>
                </c:pt>
                <c:pt idx="31">
                  <c:v>3.1174436477379057</c:v>
                </c:pt>
                <c:pt idx="32">
                  <c:v>3.3524590191233772</c:v>
                </c:pt>
                <c:pt idx="33">
                  <c:v>3.5972667057417436</c:v>
                </c:pt>
                <c:pt idx="34">
                  <c:v>3.852094681636439</c:v>
                </c:pt>
                <c:pt idx="35">
                  <c:v>4.1171768219152263</c:v>
                </c:pt>
                <c:pt idx="36">
                  <c:v>4.3927522092641196</c:v>
                </c:pt>
                <c:pt idx="37">
                  <c:v>4.6790643066799076</c:v>
                </c:pt>
                <c:pt idx="38">
                  <c:v>4.9763599789505122</c:v>
                </c:pt>
                <c:pt idx="39">
                  <c:v>5.2949047763846737</c:v>
                </c:pt>
                <c:pt idx="40">
                  <c:v>5.6353713581501399</c:v>
                </c:pt>
                <c:pt idx="41">
                  <c:v>5.9884251547494847</c:v>
                </c:pt>
                <c:pt idx="42">
                  <c:v>6.3543318839062879</c:v>
                </c:pt>
                <c:pt idx="43">
                  <c:v>6.7333506468424655</c:v>
                </c:pt>
                <c:pt idx="44">
                  <c:v>7.1257310044544377</c:v>
                </c:pt>
                <c:pt idx="45">
                  <c:v>7.5477521265159613</c:v>
                </c:pt>
                <c:pt idx="46">
                  <c:v>8.0002110395544275</c:v>
                </c:pt>
                <c:pt idx="47">
                  <c:v>8.4678381693539038</c:v>
                </c:pt>
                <c:pt idx="48">
                  <c:v>8.9507962709290112</c:v>
                </c:pt>
                <c:pt idx="49">
                  <c:v>9.4730416087059908</c:v>
                </c:pt>
                <c:pt idx="50">
                  <c:v>10.035311237248473</c:v>
                </c:pt>
                <c:pt idx="51">
                  <c:v>10.614413056133946</c:v>
                </c:pt>
                <c:pt idx="52">
                  <c:v>11.210212954595425</c:v>
                </c:pt>
                <c:pt idx="53">
                  <c:v>11.868391480160019</c:v>
                </c:pt>
                <c:pt idx="54">
                  <c:v>12.58919372729917</c:v>
                </c:pt>
                <c:pt idx="55">
                  <c:v>13.32666198949439</c:v>
                </c:pt>
                <c:pt idx="56">
                  <c:v>14.079841682717255</c:v>
                </c:pt>
                <c:pt idx="57">
                  <c:v>14.93857416707538</c:v>
                </c:pt>
                <c:pt idx="58">
                  <c:v>15.899962715316551</c:v>
                </c:pt>
                <c:pt idx="59">
                  <c:v>16.869380367418032</c:v>
                </c:pt>
                <c:pt idx="60">
                  <c:v>17.843992058843817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F-F341-8835-85FABBF7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42528"/>
        <c:axId val="1764051472"/>
      </c:scatterChart>
      <c:valAx>
        <c:axId val="17640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51472"/>
        <c:crosses val="autoZero"/>
        <c:crossBetween val="midCat"/>
      </c:valAx>
      <c:valAx>
        <c:axId val="1764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2.5428331875182269E-2"/>
          <c:w val="0.8490719597550305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new_freslens!$CD$15:$CD$75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2.4983333333333333E-3</c:v>
                </c:pt>
                <c:pt idx="2">
                  <c:v>4.9966666666666666E-3</c:v>
                </c:pt>
                <c:pt idx="3">
                  <c:v>7.4949999999999999E-3</c:v>
                </c:pt>
                <c:pt idx="4">
                  <c:v>9.9933333333333332E-3</c:v>
                </c:pt>
                <c:pt idx="5">
                  <c:v>1.2491666666666667E-2</c:v>
                </c:pt>
                <c:pt idx="6">
                  <c:v>1.499E-2</c:v>
                </c:pt>
                <c:pt idx="7">
                  <c:v>1.7488333333333335E-2</c:v>
                </c:pt>
                <c:pt idx="8">
                  <c:v>1.9986666666666666E-2</c:v>
                </c:pt>
                <c:pt idx="9">
                  <c:v>2.2484999999999998E-2</c:v>
                </c:pt>
                <c:pt idx="10">
                  <c:v>2.498333333333333E-2</c:v>
                </c:pt>
                <c:pt idx="11">
                  <c:v>2.7481666666666661E-2</c:v>
                </c:pt>
                <c:pt idx="12">
                  <c:v>2.9979999999999993E-2</c:v>
                </c:pt>
                <c:pt idx="13">
                  <c:v>3.2478333333333324E-2</c:v>
                </c:pt>
                <c:pt idx="14">
                  <c:v>3.4976666666666656E-2</c:v>
                </c:pt>
                <c:pt idx="15">
                  <c:v>3.7474999999999987E-2</c:v>
                </c:pt>
                <c:pt idx="16">
                  <c:v>3.9973333333333319E-2</c:v>
                </c:pt>
                <c:pt idx="17">
                  <c:v>4.2471666666666651E-2</c:v>
                </c:pt>
                <c:pt idx="18">
                  <c:v>4.4969999999999982E-2</c:v>
                </c:pt>
                <c:pt idx="19">
                  <c:v>4.7468333333333314E-2</c:v>
                </c:pt>
                <c:pt idx="20">
                  <c:v>4.9966666666666645E-2</c:v>
                </c:pt>
                <c:pt idx="21">
                  <c:v>5.2464999999999977E-2</c:v>
                </c:pt>
                <c:pt idx="22">
                  <c:v>5.4963333333333309E-2</c:v>
                </c:pt>
                <c:pt idx="23">
                  <c:v>5.746166666666664E-2</c:v>
                </c:pt>
                <c:pt idx="24">
                  <c:v>5.9959999999999972E-2</c:v>
                </c:pt>
                <c:pt idx="25">
                  <c:v>6.2458333333333303E-2</c:v>
                </c:pt>
                <c:pt idx="26">
                  <c:v>6.4956666666666635E-2</c:v>
                </c:pt>
                <c:pt idx="27">
                  <c:v>6.7454999999999973E-2</c:v>
                </c:pt>
                <c:pt idx="28">
                  <c:v>6.9953333333333312E-2</c:v>
                </c:pt>
                <c:pt idx="29">
                  <c:v>7.245166666666665E-2</c:v>
                </c:pt>
                <c:pt idx="30">
                  <c:v>7.4949999999999989E-2</c:v>
                </c:pt>
                <c:pt idx="31">
                  <c:v>7.7448333333333327E-2</c:v>
                </c:pt>
                <c:pt idx="32">
                  <c:v>7.9946666666666666E-2</c:v>
                </c:pt>
                <c:pt idx="33">
                  <c:v>8.2445000000000004E-2</c:v>
                </c:pt>
                <c:pt idx="34">
                  <c:v>8.4943333333333343E-2</c:v>
                </c:pt>
                <c:pt idx="35">
                  <c:v>8.7441666666666681E-2</c:v>
                </c:pt>
                <c:pt idx="36">
                  <c:v>8.994000000000002E-2</c:v>
                </c:pt>
                <c:pt idx="37">
                  <c:v>9.2438333333333358E-2</c:v>
                </c:pt>
                <c:pt idx="38">
                  <c:v>9.4936666666666697E-2</c:v>
                </c:pt>
                <c:pt idx="39">
                  <c:v>9.7435000000000035E-2</c:v>
                </c:pt>
                <c:pt idx="40">
                  <c:v>9.9933333333333374E-2</c:v>
                </c:pt>
                <c:pt idx="41">
                  <c:v>0.10243166666666671</c:v>
                </c:pt>
                <c:pt idx="42">
                  <c:v>0.10493000000000005</c:v>
                </c:pt>
                <c:pt idx="43">
                  <c:v>0.10742833333333339</c:v>
                </c:pt>
                <c:pt idx="44">
                  <c:v>0.10992666666666673</c:v>
                </c:pt>
                <c:pt idx="45">
                  <c:v>0.11242500000000007</c:v>
                </c:pt>
                <c:pt idx="46">
                  <c:v>0.11492333333333341</c:v>
                </c:pt>
                <c:pt idx="47">
                  <c:v>0.11742166666666674</c:v>
                </c:pt>
                <c:pt idx="48">
                  <c:v>0.11992000000000008</c:v>
                </c:pt>
                <c:pt idx="49">
                  <c:v>0.12241833333333342</c:v>
                </c:pt>
                <c:pt idx="50">
                  <c:v>0.12491666666666676</c:v>
                </c:pt>
                <c:pt idx="51">
                  <c:v>0.12741500000000008</c:v>
                </c:pt>
                <c:pt idx="52">
                  <c:v>0.12991333333333341</c:v>
                </c:pt>
                <c:pt idx="53">
                  <c:v>0.13241166666666673</c:v>
                </c:pt>
                <c:pt idx="54">
                  <c:v>0.13491000000000006</c:v>
                </c:pt>
                <c:pt idx="55">
                  <c:v>0.13740833333333338</c:v>
                </c:pt>
                <c:pt idx="56">
                  <c:v>0.13990666666666671</c:v>
                </c:pt>
                <c:pt idx="57">
                  <c:v>0.14240500000000003</c:v>
                </c:pt>
                <c:pt idx="58">
                  <c:v>0.14490333333333336</c:v>
                </c:pt>
                <c:pt idx="59">
                  <c:v>0.14740166666666668</c:v>
                </c:pt>
                <c:pt idx="60">
                  <c:v>0.14990000000000001</c:v>
                </c:pt>
              </c:numCache>
            </c:numRef>
          </c:xVal>
          <c:yVal>
            <c:numRef>
              <c:f>new_freslens!$CE$15:$CE$75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2.9155941579084481E-5</c:v>
                </c:pt>
                <c:pt idx="2">
                  <c:v>1.1664735419829765E-4</c:v>
                </c:pt>
                <c:pt idx="3">
                  <c:v>2.6254509583395583E-4</c:v>
                </c:pt>
                <c:pt idx="4">
                  <c:v>4.6696757589076811E-4</c:v>
                </c:pt>
                <c:pt idx="5">
                  <c:v>7.3008121861344532E-4</c:v>
                </c:pt>
                <c:pt idx="6">
                  <c:v>1.052101100517144E-3</c:v>
                </c:pt>
                <c:pt idx="7">
                  <c:v>1.4332917508674654E-3</c:v>
                </c:pt>
                <c:pt idx="8">
                  <c:v>1.8739681016316059E-3</c:v>
                </c:pt>
                <c:pt idx="9">
                  <c:v>2.3744965710841819E-3</c:v>
                </c:pt>
                <c:pt idx="10">
                  <c:v>2.9352962634414843E-3</c:v>
                </c:pt>
                <c:pt idx="11">
                  <c:v>3.556840265558945E-3</c:v>
                </c:pt>
                <c:pt idx="12">
                  <c:v>4.2430730032697699E-3</c:v>
                </c:pt>
                <c:pt idx="13">
                  <c:v>4.9948774109103483E-3</c:v>
                </c:pt>
                <c:pt idx="14">
                  <c:v>5.8097757619877529E-3</c:v>
                </c:pt>
                <c:pt idx="15">
                  <c:v>6.6884704655688632E-3</c:v>
                </c:pt>
                <c:pt idx="16">
                  <c:v>7.6317303851935825E-3</c:v>
                </c:pt>
                <c:pt idx="17">
                  <c:v>8.6403874381028728E-3</c:v>
                </c:pt>
                <c:pt idx="18">
                  <c:v>9.7220229832113442E-3</c:v>
                </c:pt>
                <c:pt idx="19">
                  <c:v>1.0878025454708826E-2</c:v>
                </c:pt>
                <c:pt idx="20">
                  <c:v>1.210317547745393E-2</c:v>
                </c:pt>
                <c:pt idx="21">
                  <c:v>1.3398561844227825E-2</c:v>
                </c:pt>
                <c:pt idx="22">
                  <c:v>1.4765307846889683E-2</c:v>
                </c:pt>
                <c:pt idx="23">
                  <c:v>1.6204627873035275E-2</c:v>
                </c:pt>
                <c:pt idx="24">
                  <c:v>1.7732893951777781E-2</c:v>
                </c:pt>
                <c:pt idx="25">
                  <c:v>1.9352282045939039E-2</c:v>
                </c:pt>
                <c:pt idx="26">
                  <c:v>2.105000476115193E-2</c:v>
                </c:pt>
                <c:pt idx="27">
                  <c:v>2.2827641264695723E-2</c:v>
                </c:pt>
                <c:pt idx="28">
                  <c:v>2.4686847531696487E-2</c:v>
                </c:pt>
                <c:pt idx="29">
                  <c:v>2.6650285510546556E-2</c:v>
                </c:pt>
                <c:pt idx="30">
                  <c:v>2.8720770527884576E-2</c:v>
                </c:pt>
                <c:pt idx="31">
                  <c:v>3.0880148579799239E-2</c:v>
                </c:pt>
                <c:pt idx="32">
                  <c:v>3.3130122094141956E-2</c:v>
                </c:pt>
                <c:pt idx="33">
                  <c:v>3.5506359051301312E-2</c:v>
                </c:pt>
                <c:pt idx="34">
                  <c:v>3.801246378088833E-2</c:v>
                </c:pt>
                <c:pt idx="35">
                  <c:v>4.0618380919939509E-2</c:v>
                </c:pt>
                <c:pt idx="36">
                  <c:v>4.332644837935834E-2</c:v>
                </c:pt>
                <c:pt idx="37">
                  <c:v>4.6188271773780674E-2</c:v>
                </c:pt>
                <c:pt idx="38">
                  <c:v>4.9208430644436939E-2</c:v>
                </c:pt>
                <c:pt idx="39">
                  <c:v>5.2341964562462595E-2</c:v>
                </c:pt>
                <c:pt idx="40">
                  <c:v>5.5590583868532224E-2</c:v>
                </c:pt>
                <c:pt idx="41">
                  <c:v>5.9033972862511816E-2</c:v>
                </c:pt>
                <c:pt idx="42">
                  <c:v>6.267771699503745E-2</c:v>
                </c:pt>
                <c:pt idx="43">
                  <c:v>6.6449944012824488E-2</c:v>
                </c:pt>
                <c:pt idx="44">
                  <c:v>7.0353456299777531E-2</c:v>
                </c:pt>
                <c:pt idx="45">
                  <c:v>7.4538029996477989E-2</c:v>
                </c:pt>
                <c:pt idx="46">
                  <c:v>7.9008838141432988E-2</c:v>
                </c:pt>
                <c:pt idx="47">
                  <c:v>8.3623910763763173E-2</c:v>
                </c:pt>
                <c:pt idx="48">
                  <c:v>8.8385686186731038E-2</c:v>
                </c:pt>
                <c:pt idx="49">
                  <c:v>9.354598797566456E-2</c:v>
                </c:pt>
                <c:pt idx="50">
                  <c:v>9.9107481143879461E-2</c:v>
                </c:pt>
                <c:pt idx="51">
                  <c:v>0.10482292061065718</c:v>
                </c:pt>
                <c:pt idx="52">
                  <c:v>0.11069370694454345</c:v>
                </c:pt>
                <c:pt idx="53">
                  <c:v>0.11723373617630914</c:v>
                </c:pt>
                <c:pt idx="54">
                  <c:v>0.12443043517900021</c:v>
                </c:pt>
                <c:pt idx="55">
                  <c:v>0.1317582871411952</c:v>
                </c:pt>
                <c:pt idx="56">
                  <c:v>0.13921801499939535</c:v>
                </c:pt>
                <c:pt idx="57">
                  <c:v>0.1477697247571082</c:v>
                </c:pt>
                <c:pt idx="58">
                  <c:v>0.15733246516848698</c:v>
                </c:pt>
                <c:pt idx="59">
                  <c:v>0.16687446898781347</c:v>
                </c:pt>
                <c:pt idx="60">
                  <c:v>0.17641328807257176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F44B-A6F0-E2BB2556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00304"/>
        <c:axId val="14813456"/>
      </c:scatterChart>
      <c:valAx>
        <c:axId val="10309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456"/>
        <c:crosses val="autoZero"/>
        <c:crossBetween val="midCat"/>
      </c:valAx>
      <c:valAx>
        <c:axId val="14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new_freslens!$CG$15:$CG$75</c:f>
              <c:numCache>
                <c:formatCode>0</c:formatCode>
                <c:ptCount val="61"/>
                <c:pt idx="0" formatCode="General">
                  <c:v>0</c:v>
                </c:pt>
                <c:pt idx="1">
                  <c:v>19.986666666666665</c:v>
                </c:pt>
                <c:pt idx="2">
                  <c:v>39.973333333333329</c:v>
                </c:pt>
                <c:pt idx="3">
                  <c:v>59.96</c:v>
                </c:pt>
                <c:pt idx="4">
                  <c:v>79.946666666666658</c:v>
                </c:pt>
                <c:pt idx="5">
                  <c:v>99.933333333333337</c:v>
                </c:pt>
                <c:pt idx="6">
                  <c:v>119.92</c:v>
                </c:pt>
                <c:pt idx="7">
                  <c:v>139.90666666666667</c:v>
                </c:pt>
                <c:pt idx="8">
                  <c:v>159.89333333333332</c:v>
                </c:pt>
                <c:pt idx="9">
                  <c:v>179.87999999999997</c:v>
                </c:pt>
                <c:pt idx="10">
                  <c:v>199.86666666666665</c:v>
                </c:pt>
                <c:pt idx="11">
                  <c:v>219.8533333333333</c:v>
                </c:pt>
                <c:pt idx="12">
                  <c:v>239.83999999999995</c:v>
                </c:pt>
                <c:pt idx="13">
                  <c:v>259.8266666666666</c:v>
                </c:pt>
                <c:pt idx="14">
                  <c:v>279.81333333333322</c:v>
                </c:pt>
                <c:pt idx="15">
                  <c:v>299.7999999999999</c:v>
                </c:pt>
                <c:pt idx="16">
                  <c:v>319.78666666666652</c:v>
                </c:pt>
                <c:pt idx="17">
                  <c:v>339.7733333333332</c:v>
                </c:pt>
                <c:pt idx="18">
                  <c:v>359.75999999999988</c:v>
                </c:pt>
                <c:pt idx="19">
                  <c:v>379.7466666666665</c:v>
                </c:pt>
                <c:pt idx="20">
                  <c:v>399.73333333333318</c:v>
                </c:pt>
                <c:pt idx="21">
                  <c:v>419.7199999999998</c:v>
                </c:pt>
                <c:pt idx="22">
                  <c:v>439.70666666666648</c:v>
                </c:pt>
                <c:pt idx="23">
                  <c:v>459.6933333333331</c:v>
                </c:pt>
                <c:pt idx="24">
                  <c:v>479.67999999999978</c:v>
                </c:pt>
                <c:pt idx="25">
                  <c:v>499.6666666666664</c:v>
                </c:pt>
                <c:pt idx="26">
                  <c:v>519.65333333333308</c:v>
                </c:pt>
                <c:pt idx="27">
                  <c:v>539.63999999999976</c:v>
                </c:pt>
                <c:pt idx="28">
                  <c:v>559.62666666666644</c:v>
                </c:pt>
                <c:pt idx="29">
                  <c:v>579.61333333333323</c:v>
                </c:pt>
                <c:pt idx="30">
                  <c:v>599.59999999999991</c:v>
                </c:pt>
                <c:pt idx="31">
                  <c:v>619.58666666666659</c:v>
                </c:pt>
                <c:pt idx="32">
                  <c:v>639.57333333333327</c:v>
                </c:pt>
                <c:pt idx="33">
                  <c:v>659.56000000000006</c:v>
                </c:pt>
                <c:pt idx="34">
                  <c:v>679.54666666666674</c:v>
                </c:pt>
                <c:pt idx="35">
                  <c:v>699.53333333333342</c:v>
                </c:pt>
                <c:pt idx="36">
                  <c:v>719.5200000000001</c:v>
                </c:pt>
                <c:pt idx="37">
                  <c:v>739.50666666666689</c:v>
                </c:pt>
                <c:pt idx="38">
                  <c:v>759.49333333333357</c:v>
                </c:pt>
                <c:pt idx="39">
                  <c:v>779.48000000000025</c:v>
                </c:pt>
                <c:pt idx="40">
                  <c:v>799.46666666666692</c:v>
                </c:pt>
                <c:pt idx="41">
                  <c:v>819.45333333333372</c:v>
                </c:pt>
                <c:pt idx="42">
                  <c:v>839.4400000000004</c:v>
                </c:pt>
                <c:pt idx="43">
                  <c:v>859.42666666666707</c:v>
                </c:pt>
                <c:pt idx="44">
                  <c:v>879.41333333333375</c:v>
                </c:pt>
                <c:pt idx="45">
                  <c:v>899.40000000000055</c:v>
                </c:pt>
                <c:pt idx="46">
                  <c:v>919.38666666666722</c:v>
                </c:pt>
                <c:pt idx="47">
                  <c:v>939.3733333333339</c:v>
                </c:pt>
                <c:pt idx="48">
                  <c:v>959.36000000000058</c:v>
                </c:pt>
                <c:pt idx="49">
                  <c:v>979.34666666666737</c:v>
                </c:pt>
                <c:pt idx="50">
                  <c:v>999.33333333333405</c:v>
                </c:pt>
                <c:pt idx="51">
                  <c:v>1019.3200000000006</c:v>
                </c:pt>
                <c:pt idx="52">
                  <c:v>1039.3066666666673</c:v>
                </c:pt>
                <c:pt idx="53">
                  <c:v>1059.2933333333337</c:v>
                </c:pt>
                <c:pt idx="54">
                  <c:v>1079.2800000000004</c:v>
                </c:pt>
                <c:pt idx="55">
                  <c:v>1099.2666666666671</c:v>
                </c:pt>
                <c:pt idx="56">
                  <c:v>1119.2533333333336</c:v>
                </c:pt>
                <c:pt idx="57">
                  <c:v>1139.2400000000002</c:v>
                </c:pt>
                <c:pt idx="58">
                  <c:v>1159.2266666666669</c:v>
                </c:pt>
                <c:pt idx="59">
                  <c:v>1179.2133333333334</c:v>
                </c:pt>
                <c:pt idx="60">
                  <c:v>1199.2</c:v>
                </c:pt>
              </c:numCache>
            </c:numRef>
          </c:xVal>
          <c:yVal>
            <c:numRef>
              <c:f>new_freslens!$CH$15:$CH$75</c:f>
              <c:numCache>
                <c:formatCode>0.00</c:formatCode>
                <c:ptCount val="61"/>
                <c:pt idx="0">
                  <c:v>0</c:v>
                </c:pt>
                <c:pt idx="1">
                  <c:v>0.23324753263267584</c:v>
                </c:pt>
                <c:pt idx="2">
                  <c:v>0.93317883358638121</c:v>
                </c:pt>
                <c:pt idx="3">
                  <c:v>2.1003607666716464</c:v>
                </c:pt>
                <c:pt idx="4">
                  <c:v>3.7357406071261448</c:v>
                </c:pt>
                <c:pt idx="5">
                  <c:v>5.8406497489075626</c:v>
                </c:pt>
                <c:pt idx="6">
                  <c:v>8.4168088041371529</c:v>
                </c:pt>
                <c:pt idx="7">
                  <c:v>11.466334006939723</c:v>
                </c:pt>
                <c:pt idx="8">
                  <c:v>14.991744813052847</c:v>
                </c:pt>
                <c:pt idx="9">
                  <c:v>18.995972568673455</c:v>
                </c:pt>
                <c:pt idx="10">
                  <c:v>23.482370107531874</c:v>
                </c:pt>
                <c:pt idx="11">
                  <c:v>28.454722124471559</c:v>
                </c:pt>
                <c:pt idx="12">
                  <c:v>33.944584026158161</c:v>
                </c:pt>
                <c:pt idx="13">
                  <c:v>39.959019287282786</c:v>
                </c:pt>
                <c:pt idx="14">
                  <c:v>46.478206095902024</c:v>
                </c:pt>
                <c:pt idx="15">
                  <c:v>53.507763724550905</c:v>
                </c:pt>
                <c:pt idx="16">
                  <c:v>61.053843081548656</c:v>
                </c:pt>
                <c:pt idx="17">
                  <c:v>69.123099504822974</c:v>
                </c:pt>
                <c:pt idx="18">
                  <c:v>77.776183865690754</c:v>
                </c:pt>
                <c:pt idx="19">
                  <c:v>87.02420363767061</c:v>
                </c:pt>
                <c:pt idx="20">
                  <c:v>96.825403819631433</c:v>
                </c:pt>
                <c:pt idx="21">
                  <c:v>107.1884947538226</c:v>
                </c:pt>
                <c:pt idx="22">
                  <c:v>118.12246277511747</c:v>
                </c:pt>
                <c:pt idx="23">
                  <c:v>129.6370229842822</c:v>
                </c:pt>
                <c:pt idx="24">
                  <c:v>141.86315161422223</c:v>
                </c:pt>
                <c:pt idx="25">
                  <c:v>154.8182563675123</c:v>
                </c:pt>
                <c:pt idx="26">
                  <c:v>168.40003808921543</c:v>
                </c:pt>
                <c:pt idx="27">
                  <c:v>182.62113011756577</c:v>
                </c:pt>
                <c:pt idx="28">
                  <c:v>197.49478025357189</c:v>
                </c:pt>
                <c:pt idx="29">
                  <c:v>213.20228408437245</c:v>
                </c:pt>
                <c:pt idx="30">
                  <c:v>229.7661642230766</c:v>
                </c:pt>
                <c:pt idx="31">
                  <c:v>247.04118863839392</c:v>
                </c:pt>
                <c:pt idx="32">
                  <c:v>265.04097675313562</c:v>
                </c:pt>
                <c:pt idx="33">
                  <c:v>284.05087241041048</c:v>
                </c:pt>
                <c:pt idx="34">
                  <c:v>304.09971024710666</c:v>
                </c:pt>
                <c:pt idx="35">
                  <c:v>324.94704735951609</c:v>
                </c:pt>
                <c:pt idx="36">
                  <c:v>346.61158703486672</c:v>
                </c:pt>
                <c:pt idx="37">
                  <c:v>369.50617419024536</c:v>
                </c:pt>
                <c:pt idx="38">
                  <c:v>393.6674451554955</c:v>
                </c:pt>
                <c:pt idx="39">
                  <c:v>418.73571649970074</c:v>
                </c:pt>
                <c:pt idx="40">
                  <c:v>444.72467094825777</c:v>
                </c:pt>
                <c:pt idx="41">
                  <c:v>472.27178290009454</c:v>
                </c:pt>
                <c:pt idx="42">
                  <c:v>501.4217359602996</c:v>
                </c:pt>
                <c:pt idx="43">
                  <c:v>531.59955210259591</c:v>
                </c:pt>
                <c:pt idx="44">
                  <c:v>562.82765039822027</c:v>
                </c:pt>
                <c:pt idx="45">
                  <c:v>596.3042399718239</c:v>
                </c:pt>
                <c:pt idx="46">
                  <c:v>632.07070513146391</c:v>
                </c:pt>
                <c:pt idx="47">
                  <c:v>668.99128611010542</c:v>
                </c:pt>
                <c:pt idx="48">
                  <c:v>707.08548949384829</c:v>
                </c:pt>
                <c:pt idx="49">
                  <c:v>748.36790380531647</c:v>
                </c:pt>
                <c:pt idx="50">
                  <c:v>792.85984915103563</c:v>
                </c:pt>
                <c:pt idx="51">
                  <c:v>838.58336488525742</c:v>
                </c:pt>
                <c:pt idx="52">
                  <c:v>885.5496555563476</c:v>
                </c:pt>
                <c:pt idx="53">
                  <c:v>937.86988941047309</c:v>
                </c:pt>
                <c:pt idx="54">
                  <c:v>995.4434814320017</c:v>
                </c:pt>
                <c:pt idx="55">
                  <c:v>1054.0662971295615</c:v>
                </c:pt>
                <c:pt idx="56">
                  <c:v>1113.7441199951627</c:v>
                </c:pt>
                <c:pt idx="57">
                  <c:v>1182.1577980568657</c:v>
                </c:pt>
                <c:pt idx="58">
                  <c:v>1258.6597213478958</c:v>
                </c:pt>
                <c:pt idx="59">
                  <c:v>1334.9957519025077</c:v>
                </c:pt>
                <c:pt idx="60">
                  <c:v>1411.3063045805741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B-E54F-93AA-EF4627DF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55807"/>
        <c:axId val="1031507728"/>
      </c:scatterChart>
      <c:valAx>
        <c:axId val="19143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07728"/>
        <c:crosses val="autoZero"/>
        <c:crossBetween val="midCat"/>
      </c:valAx>
      <c:valAx>
        <c:axId val="10315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new_freslens!$BE$79:$BE$139</c:f>
              <c:numCache>
                <c:formatCode>0.00</c:formatCode>
                <c:ptCount val="61"/>
                <c:pt idx="0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new_freslens!$BF$79:$BF$139</c:f>
              <c:numCache>
                <c:formatCode>0.00</c:formatCode>
                <c:ptCount val="61"/>
                <c:pt idx="0">
                  <c:v>0</c:v>
                </c:pt>
                <c:pt idx="1">
                  <c:v>2.8637158463085599E-3</c:v>
                </c:pt>
                <c:pt idx="2">
                  <c:v>1.1458037035344218E-2</c:v>
                </c:pt>
                <c:pt idx="3">
                  <c:v>2.5792500265505974E-2</c:v>
                </c:pt>
                <c:pt idx="4">
                  <c:v>4.5883052449073237E-2</c:v>
                </c:pt>
                <c:pt idx="5">
                  <c:v>7.1752129066076628E-2</c:v>
                </c:pt>
                <c:pt idx="6">
                  <c:v>0.10342876334619965</c:v>
                </c:pt>
                <c:pt idx="7">
                  <c:v>0.14094872581952225</c:v>
                </c:pt>
                <c:pt idx="8">
                  <c:v>0.18435469372154972</c:v>
                </c:pt>
                <c:pt idx="9">
                  <c:v>0.23369644973641177</c:v>
                </c:pt>
                <c:pt idx="10">
                  <c:v>0.28903110962304618</c:v>
                </c:pt>
                <c:pt idx="11">
                  <c:v>0.35042337839949261</c:v>
                </c:pt>
                <c:pt idx="12">
                  <c:v>0.41794583496508586</c:v>
                </c:pt>
                <c:pt idx="13">
                  <c:v>0.49167924532236384</c:v>
                </c:pt>
                <c:pt idx="14">
                  <c:v>0.57171290492102067</c:v>
                </c:pt>
                <c:pt idx="15">
                  <c:v>0.65814501108470302</c:v>
                </c:pt>
                <c:pt idx="16">
                  <c:v>0.75108306699600491</c:v>
                </c:pt>
                <c:pt idx="17">
                  <c:v>0.85064431930295947</c:v>
                </c:pt>
                <c:pt idx="18">
                  <c:v>0.95695623206868685</c:v>
                </c:pt>
                <c:pt idx="19">
                  <c:v>1.0701570005120979</c:v>
                </c:pt>
                <c:pt idx="20">
                  <c:v>1.190396108780305</c:v>
                </c:pt>
                <c:pt idx="21">
                  <c:v>1.3178349368532425</c:v>
                </c:pt>
                <c:pt idx="22">
                  <c:v>1.4526474226112884</c:v>
                </c:pt>
                <c:pt idx="23">
                  <c:v>1.5950207861043018</c:v>
                </c:pt>
                <c:pt idx="24">
                  <c:v>1.7451563241566437</c:v>
                </c:pt>
                <c:pt idx="25">
                  <c:v>1.9032702846437457</c:v>
                </c:pt>
                <c:pt idx="26">
                  <c:v>2.0695948311038026</c:v>
                </c:pt>
                <c:pt idx="27">
                  <c:v>2.244379109832106</c:v>
                </c:pt>
                <c:pt idx="28">
                  <c:v>2.427890433282013</c:v>
                </c:pt>
                <c:pt idx="29">
                  <c:v>2.6204155955110129</c:v>
                </c:pt>
                <c:pt idx="30">
                  <c:v>2.8222623376186249</c:v>
                </c:pt>
                <c:pt idx="31">
                  <c:v>3.03376098369298</c:v>
                </c:pt>
                <c:pt idx="32">
                  <c:v>3.2552662707976752</c:v>
                </c:pt>
                <c:pt idx="33">
                  <c:v>3.4871594000906612</c:v>
                </c:pt>
                <c:pt idx="34">
                  <c:v>3.7298503403956809</c:v>
                </c:pt>
                <c:pt idx="35">
                  <c:v>3.9837804205953042</c:v>
                </c:pt>
                <c:pt idx="36">
                  <c:v>4.2494252532696226</c:v>
                </c:pt>
                <c:pt idx="37">
                  <c:v>4.5272980392982385</c:v>
                </c:pt>
                <c:pt idx="38">
                  <c:v>4.8179533119657121</c:v>
                </c:pt>
                <c:pt idx="39">
                  <c:v>5.1219911898279813</c:v>
                </c:pt>
                <c:pt idx="40">
                  <c:v>5.4400622206736546</c:v>
                </c:pt>
                <c:pt idx="41">
                  <c:v>5.7728729149424263</c:v>
                </c:pt>
                <c:pt idx="42">
                  <c:v>6.1211920867059399</c:v>
                </c:pt>
                <c:pt idx="43">
                  <c:v>6.4858581447623722</c:v>
                </c:pt>
                <c:pt idx="44">
                  <c:v>6.8677875068342802</c:v>
                </c:pt>
                <c:pt idx="45">
                  <c:v>7.2679843479853723</c:v>
                </c:pt>
                <c:pt idx="46">
                  <c:v>7.6875519424326724</c:v>
                </c:pt>
                <c:pt idx="47">
                  <c:v>8.1277059189286209</c:v>
                </c:pt>
                <c:pt idx="48">
                  <c:v>8.589789827870483</c:v>
                </c:pt>
                <c:pt idx="49">
                  <c:v>9.0752935187691648</c:v>
                </c:pt>
                <c:pt idx="50">
                  <c:v>9.5858749572437265</c:v>
                </c:pt>
                <c:pt idx="51">
                  <c:v>10.123386281810626</c:v>
                </c:pt>
                <c:pt idx="52">
                  <c:v>10.68990512716767</c:v>
                </c:pt>
                <c:pt idx="53">
                  <c:v>11.287772543413224</c:v>
                </c:pt>
                <c:pt idx="54">
                  <c:v>11.919639249908112</c:v>
                </c:pt>
                <c:pt idx="55">
                  <c:v>12.588522522411816</c:v>
                </c:pt>
                <c:pt idx="56">
                  <c:v>13.297876788144212</c:v>
                </c:pt>
                <c:pt idx="57">
                  <c:v>14.051682094180496</c:v>
                </c:pt>
                <c:pt idx="58">
                  <c:v>14.854556171461651</c:v>
                </c:pt>
                <c:pt idx="59">
                  <c:v>15.711898076610295</c:v>
                </c:pt>
                <c:pt idx="60">
                  <c:v>16.630074735521667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3-F846-B653-CB98BF95AE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new_freslens!$BE$79:$BE$139</c:f>
              <c:numCache>
                <c:formatCode>0.00</c:formatCode>
                <c:ptCount val="61"/>
                <c:pt idx="0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new_freslens!$BH$79:$BH$139</c:f>
              <c:numCache>
                <c:formatCode>0.00</c:formatCode>
                <c:ptCount val="61"/>
                <c:pt idx="0">
                  <c:v>2</c:v>
                </c:pt>
                <c:pt idx="1">
                  <c:v>2.0028637158463085</c:v>
                </c:pt>
                <c:pt idx="2">
                  <c:v>2.0114580370353443</c:v>
                </c:pt>
                <c:pt idx="3">
                  <c:v>2.0257925002655059</c:v>
                </c:pt>
                <c:pt idx="4">
                  <c:v>2.0458830524490734</c:v>
                </c:pt>
                <c:pt idx="5">
                  <c:v>2.0717521290660765</c:v>
                </c:pt>
                <c:pt idx="6">
                  <c:v>2.1034287633461997</c:v>
                </c:pt>
                <c:pt idx="7">
                  <c:v>2.1409487258195221</c:v>
                </c:pt>
                <c:pt idx="8">
                  <c:v>2.1843546937215499</c:v>
                </c:pt>
                <c:pt idx="9">
                  <c:v>2.2336964497364118</c:v>
                </c:pt>
                <c:pt idx="10">
                  <c:v>2.2890311096230462</c:v>
                </c:pt>
                <c:pt idx="11">
                  <c:v>2.3504233783994928</c:v>
                </c:pt>
                <c:pt idx="12">
                  <c:v>2.417945834965086</c:v>
                </c:pt>
                <c:pt idx="13">
                  <c:v>1.4916792453223637</c:v>
                </c:pt>
                <c:pt idx="14">
                  <c:v>1.5717129049210206</c:v>
                </c:pt>
                <c:pt idx="15">
                  <c:v>1.6581450110847031</c:v>
                </c:pt>
                <c:pt idx="16">
                  <c:v>1.7510830669960049</c:v>
                </c:pt>
                <c:pt idx="17">
                  <c:v>1.8506443193029596</c:v>
                </c:pt>
                <c:pt idx="18">
                  <c:v>1.9569562320686869</c:v>
                </c:pt>
                <c:pt idx="19">
                  <c:v>2.0701570005120979</c:v>
                </c:pt>
                <c:pt idx="20">
                  <c:v>2.190396108780305</c:v>
                </c:pt>
                <c:pt idx="21">
                  <c:v>0.81783493685324249</c:v>
                </c:pt>
                <c:pt idx="22">
                  <c:v>0.95264742261128843</c:v>
                </c:pt>
                <c:pt idx="23">
                  <c:v>1.0950207861043018</c:v>
                </c:pt>
                <c:pt idx="24">
                  <c:v>1.2451563241566437</c:v>
                </c:pt>
                <c:pt idx="25">
                  <c:v>1.4032702846437457</c:v>
                </c:pt>
                <c:pt idx="26">
                  <c:v>1.5695948311038026</c:v>
                </c:pt>
                <c:pt idx="27">
                  <c:v>1.744379109832106</c:v>
                </c:pt>
                <c:pt idx="28">
                  <c:v>1.927890433282013</c:v>
                </c:pt>
                <c:pt idx="29">
                  <c:v>2.1204155955110129</c:v>
                </c:pt>
                <c:pt idx="30">
                  <c:v>2.3222623376186249</c:v>
                </c:pt>
                <c:pt idx="31">
                  <c:v>0.53376098369297997</c:v>
                </c:pt>
                <c:pt idx="32">
                  <c:v>0.75526627079767517</c:v>
                </c:pt>
                <c:pt idx="33">
                  <c:v>0.98715940009066117</c:v>
                </c:pt>
                <c:pt idx="34">
                  <c:v>1.2298503403956809</c:v>
                </c:pt>
                <c:pt idx="35">
                  <c:v>1.4837804205953042</c:v>
                </c:pt>
                <c:pt idx="36">
                  <c:v>1.7494252532696226</c:v>
                </c:pt>
                <c:pt idx="37">
                  <c:v>2.0272980392982385</c:v>
                </c:pt>
                <c:pt idx="38">
                  <c:v>2.3179533119657121</c:v>
                </c:pt>
                <c:pt idx="39">
                  <c:v>0.62199118982798129</c:v>
                </c:pt>
                <c:pt idx="40">
                  <c:v>0.94006222067365464</c:v>
                </c:pt>
                <c:pt idx="41">
                  <c:v>1.2728729149424263</c:v>
                </c:pt>
                <c:pt idx="42">
                  <c:v>1.6211920867059399</c:v>
                </c:pt>
                <c:pt idx="43">
                  <c:v>1.9858581447623722</c:v>
                </c:pt>
                <c:pt idx="44">
                  <c:v>2.3677875068342802</c:v>
                </c:pt>
                <c:pt idx="45">
                  <c:v>0.7679843479853723</c:v>
                </c:pt>
                <c:pt idx="46">
                  <c:v>1.1875519424326724</c:v>
                </c:pt>
                <c:pt idx="47">
                  <c:v>1.6277059189286209</c:v>
                </c:pt>
                <c:pt idx="48">
                  <c:v>2.089789827870483</c:v>
                </c:pt>
                <c:pt idx="49">
                  <c:v>0.57529351876916479</c:v>
                </c:pt>
                <c:pt idx="50">
                  <c:v>1.0858749572437265</c:v>
                </c:pt>
                <c:pt idx="51">
                  <c:v>1.6233862818106264</c:v>
                </c:pt>
                <c:pt idx="52">
                  <c:v>2.1899051271676697</c:v>
                </c:pt>
                <c:pt idx="53">
                  <c:v>0.28777254341322411</c:v>
                </c:pt>
                <c:pt idx="54">
                  <c:v>0.91963924990811208</c:v>
                </c:pt>
                <c:pt idx="55">
                  <c:v>1.5885225224118162</c:v>
                </c:pt>
                <c:pt idx="56">
                  <c:v>2.2978767881442117</c:v>
                </c:pt>
                <c:pt idx="57">
                  <c:v>5.1682094180495852E-2</c:v>
                </c:pt>
                <c:pt idx="58">
                  <c:v>0.85455617146165075</c:v>
                </c:pt>
                <c:pt idx="59">
                  <c:v>1.7118980766102947</c:v>
                </c:pt>
                <c:pt idx="60">
                  <c:v>2.6300747355216672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A3-F846-B653-CB98BF95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21103"/>
        <c:axId val="918441040"/>
      </c:scatterChart>
      <c:valAx>
        <c:axId val="19909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41040"/>
        <c:crosses val="autoZero"/>
        <c:crossBetween val="midCat"/>
      </c:valAx>
      <c:valAx>
        <c:axId val="9184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2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new_freslens!$BK$79:$BK$139</c:f>
              <c:numCache>
                <c:formatCode>0.00</c:formatCode>
                <c:ptCount val="61"/>
                <c:pt idx="0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new_freslens!$BL$79:$BL$139</c:f>
              <c:numCache>
                <c:formatCode>0.00</c:formatCode>
                <c:ptCount val="61"/>
                <c:pt idx="0">
                  <c:v>0</c:v>
                </c:pt>
                <c:pt idx="1">
                  <c:v>2.9155969694374026E-3</c:v>
                </c:pt>
                <c:pt idx="2">
                  <c:v>1.1664763461774098E-2</c:v>
                </c:pt>
                <c:pt idx="3">
                  <c:v>2.6254635293687857E-2</c:v>
                </c:pt>
                <c:pt idx="4">
                  <c:v>4.6697135534551973E-2</c:v>
                </c:pt>
                <c:pt idx="5">
                  <c:v>7.3009018964967906E-2</c:v>
                </c:pt>
                <c:pt idx="6">
                  <c:v>0.10521193312661137</c:v>
                </c:pt>
                <c:pt idx="7">
                  <c:v>0.14333249480707647</c:v>
                </c:pt>
                <c:pt idx="8">
                  <c:v>0.18740238052276453</c:v>
                </c:pt>
                <c:pt idx="9">
                  <c:v>0.23745842931710792</c:v>
                </c:pt>
                <c:pt idx="10">
                  <c:v>0.29354275598561524</c:v>
                </c:pt>
                <c:pt idx="11">
                  <c:v>0.35570287267686401</c:v>
                </c:pt>
                <c:pt idx="12">
                  <c:v>0.42399181670134317</c:v>
                </c:pt>
                <c:pt idx="13">
                  <c:v>0.49922882715875116</c:v>
                </c:pt>
                <c:pt idx="14">
                  <c:v>0.58154148134882822</c:v>
                </c:pt>
                <c:pt idx="15">
                  <c:v>0.67030381824576857</c:v>
                </c:pt>
                <c:pt idx="16">
                  <c:v>0.7655945656393699</c:v>
                </c:pt>
                <c:pt idx="17">
                  <c:v>0.86749883428712116</c:v>
                </c:pt>
                <c:pt idx="18">
                  <c:v>0.97610824504384752</c:v>
                </c:pt>
                <c:pt idx="19">
                  <c:v>1.0915210471062324</c:v>
                </c:pt>
                <c:pt idx="20">
                  <c:v>1.2138422252824943</c:v>
                </c:pt>
                <c:pt idx="21">
                  <c:v>1.3453647061058962</c:v>
                </c:pt>
                <c:pt idx="22">
                  <c:v>1.4863327716953176</c:v>
                </c:pt>
                <c:pt idx="23">
                  <c:v>1.6348199579515179</c:v>
                </c:pt>
                <c:pt idx="24">
                  <c:v>1.7909659878075523</c:v>
                </c:pt>
                <c:pt idx="25">
                  <c:v>1.9549180733024811</c:v>
                </c:pt>
                <c:pt idx="26">
                  <c:v>2.1268309184533796</c:v>
                </c:pt>
                <c:pt idx="27">
                  <c:v>2.3068666914251255</c:v>
                </c:pt>
                <c:pt idx="28">
                  <c:v>2.495194961970375</c:v>
                </c:pt>
                <c:pt idx="29">
                  <c:v>2.6919925995523228</c:v>
                </c:pt>
                <c:pt idx="30">
                  <c:v>2.8974436269030646</c:v>
                </c:pt>
                <c:pt idx="31">
                  <c:v>3.1174436477379057</c:v>
                </c:pt>
                <c:pt idx="32">
                  <c:v>3.3524590191233772</c:v>
                </c:pt>
                <c:pt idx="33">
                  <c:v>3.5972667057417436</c:v>
                </c:pt>
                <c:pt idx="34">
                  <c:v>3.852094681636439</c:v>
                </c:pt>
                <c:pt idx="35">
                  <c:v>4.1171768219152263</c:v>
                </c:pt>
                <c:pt idx="36">
                  <c:v>4.3927522092641196</c:v>
                </c:pt>
                <c:pt idx="37">
                  <c:v>4.6790643066799076</c:v>
                </c:pt>
                <c:pt idx="38">
                  <c:v>4.9763599789505122</c:v>
                </c:pt>
                <c:pt idx="39">
                  <c:v>5.2949047763846737</c:v>
                </c:pt>
                <c:pt idx="40">
                  <c:v>5.6353713581501399</c:v>
                </c:pt>
                <c:pt idx="41">
                  <c:v>5.9884251547494847</c:v>
                </c:pt>
                <c:pt idx="42">
                  <c:v>6.3543318839062879</c:v>
                </c:pt>
                <c:pt idx="43">
                  <c:v>6.7333506468424655</c:v>
                </c:pt>
                <c:pt idx="44">
                  <c:v>7.1257310044544377</c:v>
                </c:pt>
                <c:pt idx="45">
                  <c:v>7.5477521265159613</c:v>
                </c:pt>
                <c:pt idx="46">
                  <c:v>8.0002110395544275</c:v>
                </c:pt>
                <c:pt idx="47">
                  <c:v>8.4678381693539038</c:v>
                </c:pt>
                <c:pt idx="48">
                  <c:v>8.9507962709290112</c:v>
                </c:pt>
                <c:pt idx="49">
                  <c:v>9.4730416087059908</c:v>
                </c:pt>
                <c:pt idx="50">
                  <c:v>10.035311237248473</c:v>
                </c:pt>
                <c:pt idx="51">
                  <c:v>10.614413056133946</c:v>
                </c:pt>
                <c:pt idx="52">
                  <c:v>11.210212954595425</c:v>
                </c:pt>
                <c:pt idx="53">
                  <c:v>11.868391480160019</c:v>
                </c:pt>
                <c:pt idx="54">
                  <c:v>12.58919372729917</c:v>
                </c:pt>
                <c:pt idx="55">
                  <c:v>13.32666198949439</c:v>
                </c:pt>
                <c:pt idx="56">
                  <c:v>14.079841682717255</c:v>
                </c:pt>
                <c:pt idx="57">
                  <c:v>14.93857416707538</c:v>
                </c:pt>
                <c:pt idx="58">
                  <c:v>15.899962715316551</c:v>
                </c:pt>
                <c:pt idx="59">
                  <c:v>16.869380367418032</c:v>
                </c:pt>
                <c:pt idx="60">
                  <c:v>17.843992058843817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1-3843-9E89-CF8CC52D1D7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new_freslens!$BK$79:$BK$139</c:f>
              <c:numCache>
                <c:formatCode>0.00</c:formatCode>
                <c:ptCount val="61"/>
                <c:pt idx="0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new_freslens!$BN$79:$BN$139</c:f>
              <c:numCache>
                <c:formatCode>0.00</c:formatCode>
                <c:ptCount val="61"/>
                <c:pt idx="0">
                  <c:v>2</c:v>
                </c:pt>
                <c:pt idx="1">
                  <c:v>2.0029155969694372</c:v>
                </c:pt>
                <c:pt idx="2">
                  <c:v>2.0116647634617739</c:v>
                </c:pt>
                <c:pt idx="3">
                  <c:v>2.0262546352936877</c:v>
                </c:pt>
                <c:pt idx="4">
                  <c:v>2.046697135534552</c:v>
                </c:pt>
                <c:pt idx="5">
                  <c:v>2.0730090189649677</c:v>
                </c:pt>
                <c:pt idx="6">
                  <c:v>2.1052119331266113</c:v>
                </c:pt>
                <c:pt idx="7">
                  <c:v>2.1433324948070767</c:v>
                </c:pt>
                <c:pt idx="8">
                  <c:v>2.1874023805227645</c:v>
                </c:pt>
                <c:pt idx="9">
                  <c:v>2.2374584293171078</c:v>
                </c:pt>
                <c:pt idx="10">
                  <c:v>2.2935427559856154</c:v>
                </c:pt>
                <c:pt idx="11">
                  <c:v>2.3557028726768641</c:v>
                </c:pt>
                <c:pt idx="12">
                  <c:v>1.9239918167013432</c:v>
                </c:pt>
                <c:pt idx="13">
                  <c:v>1.9992288271587513</c:v>
                </c:pt>
                <c:pt idx="14">
                  <c:v>2.081541481348828</c:v>
                </c:pt>
                <c:pt idx="15">
                  <c:v>2.1703038182457686</c:v>
                </c:pt>
                <c:pt idx="16">
                  <c:v>2.2655945656393701</c:v>
                </c:pt>
                <c:pt idx="17">
                  <c:v>2.367498834287121</c:v>
                </c:pt>
                <c:pt idx="18">
                  <c:v>1.8761082450438475</c:v>
                </c:pt>
                <c:pt idx="19">
                  <c:v>1.9915210471062323</c:v>
                </c:pt>
                <c:pt idx="20">
                  <c:v>2.1138422252824944</c:v>
                </c:pt>
                <c:pt idx="21">
                  <c:v>2.2453647061058963</c:v>
                </c:pt>
                <c:pt idx="22">
                  <c:v>2.3863327716953178</c:v>
                </c:pt>
                <c:pt idx="23">
                  <c:v>2.5348199579515178</c:v>
                </c:pt>
                <c:pt idx="24">
                  <c:v>1.7909659878075523</c:v>
                </c:pt>
                <c:pt idx="25">
                  <c:v>1.9549180733024811</c:v>
                </c:pt>
                <c:pt idx="26">
                  <c:v>2.1268309184533796</c:v>
                </c:pt>
                <c:pt idx="27">
                  <c:v>2.3068666914251255</c:v>
                </c:pt>
                <c:pt idx="28">
                  <c:v>2.495194961970375</c:v>
                </c:pt>
                <c:pt idx="29">
                  <c:v>1.7919925995523229</c:v>
                </c:pt>
                <c:pt idx="30">
                  <c:v>1.9974436269030647</c:v>
                </c:pt>
                <c:pt idx="31">
                  <c:v>2.2174436477379058</c:v>
                </c:pt>
                <c:pt idx="32">
                  <c:v>2.4524590191233773</c:v>
                </c:pt>
                <c:pt idx="33">
                  <c:v>1.5972667057417436</c:v>
                </c:pt>
                <c:pt idx="34">
                  <c:v>1.852094681636439</c:v>
                </c:pt>
                <c:pt idx="35">
                  <c:v>2.1171768219152263</c:v>
                </c:pt>
                <c:pt idx="36">
                  <c:v>2.3927522092641196</c:v>
                </c:pt>
                <c:pt idx="37">
                  <c:v>1.4790643066799074</c:v>
                </c:pt>
                <c:pt idx="38">
                  <c:v>1.776359978950512</c:v>
                </c:pt>
                <c:pt idx="39">
                  <c:v>2.0949047763846735</c:v>
                </c:pt>
                <c:pt idx="40">
                  <c:v>2.4353713581501397</c:v>
                </c:pt>
                <c:pt idx="41">
                  <c:v>1.388425154749485</c:v>
                </c:pt>
                <c:pt idx="42">
                  <c:v>1.7543318839062882</c:v>
                </c:pt>
                <c:pt idx="43">
                  <c:v>2.1333506468424659</c:v>
                </c:pt>
                <c:pt idx="44">
                  <c:v>2.5257310044544381</c:v>
                </c:pt>
                <c:pt idx="45">
                  <c:v>1.0477521265159613</c:v>
                </c:pt>
                <c:pt idx="46">
                  <c:v>1.5002110395544275</c:v>
                </c:pt>
                <c:pt idx="47">
                  <c:v>1.9678381693539038</c:v>
                </c:pt>
                <c:pt idx="48">
                  <c:v>2.4507962709290112</c:v>
                </c:pt>
                <c:pt idx="49">
                  <c:v>0.77304160870599148</c:v>
                </c:pt>
                <c:pt idx="50">
                  <c:v>1.3353112372484741</c:v>
                </c:pt>
                <c:pt idx="51">
                  <c:v>1.914413056133947</c:v>
                </c:pt>
                <c:pt idx="52">
                  <c:v>2.5102129545954259</c:v>
                </c:pt>
                <c:pt idx="53">
                  <c:v>0.26839148016001957</c:v>
                </c:pt>
                <c:pt idx="54">
                  <c:v>0.98919372729917043</c:v>
                </c:pt>
                <c:pt idx="55">
                  <c:v>1.7266619894943904</c:v>
                </c:pt>
                <c:pt idx="56">
                  <c:v>2.4798416827172556</c:v>
                </c:pt>
                <c:pt idx="57">
                  <c:v>3.8574167075379862E-2</c:v>
                </c:pt>
                <c:pt idx="58">
                  <c:v>0.9999627153165509</c:v>
                </c:pt>
                <c:pt idx="59">
                  <c:v>1.9693803674180312</c:v>
                </c:pt>
                <c:pt idx="60">
                  <c:v>2.9439920588438167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1-3843-9E89-CF8CC52D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68096"/>
        <c:axId val="933918528"/>
      </c:scatterChart>
      <c:valAx>
        <c:axId val="3034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18528"/>
        <c:crosses val="autoZero"/>
        <c:crossBetween val="midCat"/>
      </c:valAx>
      <c:valAx>
        <c:axId val="9339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6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new_freslens!$BQ$79:$BQ$139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new_freslens!$BR$79:$BR$139</c:f>
              <c:numCache>
                <c:formatCode>0.00E+00</c:formatCode>
                <c:ptCount val="61"/>
                <c:pt idx="0">
                  <c:v>0</c:v>
                </c:pt>
                <c:pt idx="1">
                  <c:v>2.9155941579084481E-3</c:v>
                </c:pt>
                <c:pt idx="2">
                  <c:v>1.1664735419829765E-2</c:v>
                </c:pt>
                <c:pt idx="3">
                  <c:v>2.6254509583395584E-2</c:v>
                </c:pt>
                <c:pt idx="4">
                  <c:v>4.6696757589076814E-2</c:v>
                </c:pt>
                <c:pt idx="5">
                  <c:v>7.3008121861344533E-2</c:v>
                </c:pt>
                <c:pt idx="6">
                  <c:v>0.10521011005171441</c:v>
                </c:pt>
                <c:pt idx="7">
                  <c:v>0.14332917508674653</c:v>
                </c:pt>
                <c:pt idx="8">
                  <c:v>0.18739681016316059</c:v>
                </c:pt>
                <c:pt idx="9">
                  <c:v>0.2374496571084182</c:v>
                </c:pt>
                <c:pt idx="10">
                  <c:v>0.29352962634414842</c:v>
                </c:pt>
                <c:pt idx="11">
                  <c:v>0.35568402655589448</c:v>
                </c:pt>
                <c:pt idx="12">
                  <c:v>0.42430730032697694</c:v>
                </c:pt>
                <c:pt idx="13">
                  <c:v>0.49948774109103483</c:v>
                </c:pt>
                <c:pt idx="14">
                  <c:v>0.58097757619877533</c:v>
                </c:pt>
                <c:pt idx="15">
                  <c:v>0.66884704655688632</c:v>
                </c:pt>
                <c:pt idx="16">
                  <c:v>0.76317303851935825</c:v>
                </c:pt>
                <c:pt idx="17">
                  <c:v>0.86403874381028734</c:v>
                </c:pt>
                <c:pt idx="18">
                  <c:v>0.97220229832113447</c:v>
                </c:pt>
                <c:pt idx="19">
                  <c:v>1.0878025454708826</c:v>
                </c:pt>
                <c:pt idx="20">
                  <c:v>1.2103175477453929</c:v>
                </c:pt>
                <c:pt idx="21">
                  <c:v>1.3398561844227825</c:v>
                </c:pt>
                <c:pt idx="22">
                  <c:v>1.4765307846889684</c:v>
                </c:pt>
                <c:pt idx="23">
                  <c:v>1.6204627873035276</c:v>
                </c:pt>
                <c:pt idx="24">
                  <c:v>1.7732893951777779</c:v>
                </c:pt>
                <c:pt idx="25">
                  <c:v>1.935228204593904</c:v>
                </c:pt>
                <c:pt idx="26">
                  <c:v>2.105000476115193</c:v>
                </c:pt>
                <c:pt idx="27">
                  <c:v>2.2827641264695724</c:v>
                </c:pt>
                <c:pt idx="28">
                  <c:v>2.4686847531696485</c:v>
                </c:pt>
                <c:pt idx="29">
                  <c:v>2.6650285510546556</c:v>
                </c:pt>
                <c:pt idx="30">
                  <c:v>2.8720770527884576</c:v>
                </c:pt>
                <c:pt idx="31">
                  <c:v>3.0880148579799238</c:v>
                </c:pt>
                <c:pt idx="32">
                  <c:v>3.3130122094141954</c:v>
                </c:pt>
                <c:pt idx="33">
                  <c:v>3.5506359051301311</c:v>
                </c:pt>
                <c:pt idx="34">
                  <c:v>3.801246378088833</c:v>
                </c:pt>
                <c:pt idx="35">
                  <c:v>4.061838091993951</c:v>
                </c:pt>
                <c:pt idx="36">
                  <c:v>4.3326448379358338</c:v>
                </c:pt>
                <c:pt idx="37">
                  <c:v>4.6188271773780674</c:v>
                </c:pt>
                <c:pt idx="38">
                  <c:v>4.9208430644436936</c:v>
                </c:pt>
                <c:pt idx="39">
                  <c:v>5.2341964562462593</c:v>
                </c:pt>
                <c:pt idx="40">
                  <c:v>5.5590583868532226</c:v>
                </c:pt>
                <c:pt idx="41">
                  <c:v>5.9033972862511819</c:v>
                </c:pt>
                <c:pt idx="42">
                  <c:v>6.2677716995037445</c:v>
                </c:pt>
                <c:pt idx="43">
                  <c:v>6.6449944012824487</c:v>
                </c:pt>
                <c:pt idx="44">
                  <c:v>7.035345629977753</c:v>
                </c:pt>
                <c:pt idx="45">
                  <c:v>7.4538029996477988</c:v>
                </c:pt>
                <c:pt idx="46">
                  <c:v>7.9008838141432989</c:v>
                </c:pt>
                <c:pt idx="47">
                  <c:v>8.3623910763763174</c:v>
                </c:pt>
                <c:pt idx="48">
                  <c:v>8.8385686186731043</c:v>
                </c:pt>
                <c:pt idx="49">
                  <c:v>9.3545987975664566</c:v>
                </c:pt>
                <c:pt idx="50">
                  <c:v>9.9107481143879461</c:v>
                </c:pt>
                <c:pt idx="51">
                  <c:v>10.482292061065717</c:v>
                </c:pt>
                <c:pt idx="52">
                  <c:v>11.069370694454344</c:v>
                </c:pt>
                <c:pt idx="53">
                  <c:v>11.723373617630914</c:v>
                </c:pt>
                <c:pt idx="54">
                  <c:v>12.443043517900021</c:v>
                </c:pt>
                <c:pt idx="55">
                  <c:v>13.175828714119518</c:v>
                </c:pt>
                <c:pt idx="56">
                  <c:v>13.921801499939534</c:v>
                </c:pt>
                <c:pt idx="57">
                  <c:v>14.776972475710821</c:v>
                </c:pt>
                <c:pt idx="58">
                  <c:v>15.733246516848698</c:v>
                </c:pt>
                <c:pt idx="59">
                  <c:v>16.687446898781346</c:v>
                </c:pt>
                <c:pt idx="60">
                  <c:v>17.641328807257175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2-0A49-871D-CD879BF2292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new_freslens!$BQ$79:$BQ$139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new_freslens!$BT$79:$BT$139</c:f>
              <c:numCache>
                <c:formatCode>0.00</c:formatCode>
                <c:ptCount val="61"/>
                <c:pt idx="0">
                  <c:v>2</c:v>
                </c:pt>
                <c:pt idx="1">
                  <c:v>2.0029155941579084</c:v>
                </c:pt>
                <c:pt idx="2">
                  <c:v>2.0116647354198296</c:v>
                </c:pt>
                <c:pt idx="3">
                  <c:v>2.0262545095833957</c:v>
                </c:pt>
                <c:pt idx="4">
                  <c:v>2.0466967575890767</c:v>
                </c:pt>
                <c:pt idx="5">
                  <c:v>2.0730081218613448</c:v>
                </c:pt>
                <c:pt idx="6">
                  <c:v>2.1052101100517144</c:v>
                </c:pt>
                <c:pt idx="7">
                  <c:v>2.1433291750867465</c:v>
                </c:pt>
                <c:pt idx="8">
                  <c:v>2.1873968101631607</c:v>
                </c:pt>
                <c:pt idx="9">
                  <c:v>2.2374496571084181</c:v>
                </c:pt>
                <c:pt idx="10">
                  <c:v>2.2935296263441485</c:v>
                </c:pt>
                <c:pt idx="11">
                  <c:v>2.3556840265558945</c:v>
                </c:pt>
                <c:pt idx="12">
                  <c:v>1.9243073003269768</c:v>
                </c:pt>
                <c:pt idx="13">
                  <c:v>1.9994877410910348</c:v>
                </c:pt>
                <c:pt idx="14">
                  <c:v>2.0809775761987752</c:v>
                </c:pt>
                <c:pt idx="15">
                  <c:v>2.1688470465568863</c:v>
                </c:pt>
                <c:pt idx="16">
                  <c:v>2.2631730385193585</c:v>
                </c:pt>
                <c:pt idx="17">
                  <c:v>2.3640387438102874</c:v>
                </c:pt>
                <c:pt idx="18">
                  <c:v>1.6722022983211344</c:v>
                </c:pt>
                <c:pt idx="19">
                  <c:v>1.7878025454708826</c:v>
                </c:pt>
                <c:pt idx="20">
                  <c:v>1.9103175477453929</c:v>
                </c:pt>
                <c:pt idx="21">
                  <c:v>2.0398561844227823</c:v>
                </c:pt>
                <c:pt idx="22">
                  <c:v>2.1765307846889685</c:v>
                </c:pt>
                <c:pt idx="23">
                  <c:v>2.3204627873035273</c:v>
                </c:pt>
                <c:pt idx="24">
                  <c:v>1.623289395177778</c:v>
                </c:pt>
                <c:pt idx="25">
                  <c:v>1.7852282045939041</c:v>
                </c:pt>
                <c:pt idx="26">
                  <c:v>1.9550004761151931</c:v>
                </c:pt>
                <c:pt idx="27">
                  <c:v>2.1327641264695725</c:v>
                </c:pt>
                <c:pt idx="28">
                  <c:v>2.3186847531696486</c:v>
                </c:pt>
                <c:pt idx="29">
                  <c:v>1.6650285510546556</c:v>
                </c:pt>
                <c:pt idx="30">
                  <c:v>1.8720770527884576</c:v>
                </c:pt>
                <c:pt idx="31">
                  <c:v>2.0880148579799238</c:v>
                </c:pt>
                <c:pt idx="32">
                  <c:v>2.3130122094141954</c:v>
                </c:pt>
                <c:pt idx="33">
                  <c:v>1.5506359051301311</c:v>
                </c:pt>
                <c:pt idx="34">
                  <c:v>1.801246378088833</c:v>
                </c:pt>
                <c:pt idx="35">
                  <c:v>2.061838091993951</c:v>
                </c:pt>
                <c:pt idx="36">
                  <c:v>2.3326448379358338</c:v>
                </c:pt>
                <c:pt idx="37">
                  <c:v>1.4188271773780672</c:v>
                </c:pt>
                <c:pt idx="38">
                  <c:v>1.7208430644436934</c:v>
                </c:pt>
                <c:pt idx="39">
                  <c:v>2.0341964562462591</c:v>
                </c:pt>
                <c:pt idx="40">
                  <c:v>2.3590583868532224</c:v>
                </c:pt>
                <c:pt idx="41">
                  <c:v>1.2033972862511817</c:v>
                </c:pt>
                <c:pt idx="42">
                  <c:v>1.5677716995037443</c:v>
                </c:pt>
                <c:pt idx="43">
                  <c:v>1.9449944012824485</c:v>
                </c:pt>
                <c:pt idx="44">
                  <c:v>2.3353456299777529</c:v>
                </c:pt>
                <c:pt idx="45">
                  <c:v>0.9538029996477988</c:v>
                </c:pt>
                <c:pt idx="46">
                  <c:v>1.4008838141432989</c:v>
                </c:pt>
                <c:pt idx="47">
                  <c:v>1.8623910763763174</c:v>
                </c:pt>
                <c:pt idx="48">
                  <c:v>2.3385686186731043</c:v>
                </c:pt>
                <c:pt idx="49">
                  <c:v>0.65459879756645734</c:v>
                </c:pt>
                <c:pt idx="50">
                  <c:v>1.2107481143879468</c:v>
                </c:pt>
                <c:pt idx="51">
                  <c:v>1.7822920610657178</c:v>
                </c:pt>
                <c:pt idx="52">
                  <c:v>2.3693706944543447</c:v>
                </c:pt>
                <c:pt idx="53">
                  <c:v>0.12337361763091437</c:v>
                </c:pt>
                <c:pt idx="54">
                  <c:v>0.8430435179000213</c:v>
                </c:pt>
                <c:pt idx="55">
                  <c:v>1.5758287141195186</c:v>
                </c:pt>
                <c:pt idx="56">
                  <c:v>2.321801499939534</c:v>
                </c:pt>
                <c:pt idx="57">
                  <c:v>7.6972475710821442E-2</c:v>
                </c:pt>
                <c:pt idx="58">
                  <c:v>1.0332465168486991</c:v>
                </c:pt>
                <c:pt idx="59">
                  <c:v>1.9874468987813465</c:v>
                </c:pt>
                <c:pt idx="60">
                  <c:v>2.9413288072571753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2-0A49-871D-CD879BF2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25104"/>
        <c:axId val="1989644431"/>
      </c:scatterChart>
      <c:valAx>
        <c:axId val="20308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44431"/>
        <c:crosses val="autoZero"/>
        <c:crossBetween val="midCat"/>
      </c:valAx>
      <c:valAx>
        <c:axId val="198964443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new_freslens!$CA$15:$CA$75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0.24983333333333335</c:v>
                </c:pt>
                <c:pt idx="2">
                  <c:v>0.4996666666666667</c:v>
                </c:pt>
                <c:pt idx="3">
                  <c:v>0.74950000000000006</c:v>
                </c:pt>
                <c:pt idx="4">
                  <c:v>0.99933333333333341</c:v>
                </c:pt>
                <c:pt idx="5">
                  <c:v>1.2491666666666668</c:v>
                </c:pt>
                <c:pt idx="6">
                  <c:v>1.4990000000000001</c:v>
                </c:pt>
                <c:pt idx="7">
                  <c:v>1.7488333333333335</c:v>
                </c:pt>
                <c:pt idx="8">
                  <c:v>1.9986666666666668</c:v>
                </c:pt>
                <c:pt idx="9">
                  <c:v>2.2484999999999999</c:v>
                </c:pt>
                <c:pt idx="10">
                  <c:v>2.4983333333333331</c:v>
                </c:pt>
                <c:pt idx="11">
                  <c:v>2.7481666666666662</c:v>
                </c:pt>
                <c:pt idx="12">
                  <c:v>2.9979999999999993</c:v>
                </c:pt>
                <c:pt idx="13">
                  <c:v>3.2478333333333325</c:v>
                </c:pt>
                <c:pt idx="14">
                  <c:v>3.4976666666666656</c:v>
                </c:pt>
                <c:pt idx="15">
                  <c:v>3.7474999999999987</c:v>
                </c:pt>
                <c:pt idx="16">
                  <c:v>3.9973333333333319</c:v>
                </c:pt>
                <c:pt idx="17">
                  <c:v>4.247166666666665</c:v>
                </c:pt>
                <c:pt idx="18">
                  <c:v>4.4969999999999981</c:v>
                </c:pt>
                <c:pt idx="19">
                  <c:v>4.7468333333333312</c:v>
                </c:pt>
                <c:pt idx="20">
                  <c:v>4.9966666666666644</c:v>
                </c:pt>
                <c:pt idx="21">
                  <c:v>5.2464999999999975</c:v>
                </c:pt>
                <c:pt idx="22">
                  <c:v>5.4963333333333306</c:v>
                </c:pt>
                <c:pt idx="23">
                  <c:v>5.7461666666666638</c:v>
                </c:pt>
                <c:pt idx="24">
                  <c:v>5.9959999999999969</c:v>
                </c:pt>
                <c:pt idx="25">
                  <c:v>6.24583333333333</c:v>
                </c:pt>
                <c:pt idx="26">
                  <c:v>6.4956666666666631</c:v>
                </c:pt>
                <c:pt idx="27">
                  <c:v>6.7454999999999963</c:v>
                </c:pt>
                <c:pt idx="28">
                  <c:v>6.9953333333333294</c:v>
                </c:pt>
                <c:pt idx="29">
                  <c:v>7.2451666666666625</c:v>
                </c:pt>
                <c:pt idx="30">
                  <c:v>7.4949999999999957</c:v>
                </c:pt>
                <c:pt idx="31">
                  <c:v>7.7448333333333288</c:v>
                </c:pt>
                <c:pt idx="32">
                  <c:v>7.9946666666666619</c:v>
                </c:pt>
                <c:pt idx="33">
                  <c:v>8.2444999999999951</c:v>
                </c:pt>
                <c:pt idx="34">
                  <c:v>8.4943333333333282</c:v>
                </c:pt>
                <c:pt idx="35">
                  <c:v>8.7441666666666613</c:v>
                </c:pt>
                <c:pt idx="36">
                  <c:v>8.9939999999999944</c:v>
                </c:pt>
                <c:pt idx="37">
                  <c:v>9.2438333333333276</c:v>
                </c:pt>
                <c:pt idx="38">
                  <c:v>9.4936666666666607</c:v>
                </c:pt>
                <c:pt idx="39">
                  <c:v>9.7434999999999938</c:v>
                </c:pt>
                <c:pt idx="40">
                  <c:v>9.993333333333327</c:v>
                </c:pt>
                <c:pt idx="41">
                  <c:v>10.24316666666666</c:v>
                </c:pt>
                <c:pt idx="42">
                  <c:v>10.492999999999993</c:v>
                </c:pt>
                <c:pt idx="43">
                  <c:v>10.742833333333326</c:v>
                </c:pt>
                <c:pt idx="44">
                  <c:v>10.992666666666659</c:v>
                </c:pt>
                <c:pt idx="45">
                  <c:v>11.242499999999993</c:v>
                </c:pt>
                <c:pt idx="46">
                  <c:v>11.492333333333326</c:v>
                </c:pt>
                <c:pt idx="47">
                  <c:v>11.742166666666659</c:v>
                </c:pt>
                <c:pt idx="48">
                  <c:v>11.991999999999992</c:v>
                </c:pt>
                <c:pt idx="49">
                  <c:v>12.241833333333325</c:v>
                </c:pt>
                <c:pt idx="50">
                  <c:v>12.491666666666658</c:v>
                </c:pt>
                <c:pt idx="51">
                  <c:v>12.741499999999991</c:v>
                </c:pt>
                <c:pt idx="52">
                  <c:v>12.991333333333325</c:v>
                </c:pt>
                <c:pt idx="53">
                  <c:v>13.241166666666658</c:v>
                </c:pt>
                <c:pt idx="54">
                  <c:v>13.490999999999991</c:v>
                </c:pt>
                <c:pt idx="55">
                  <c:v>13.740833333333324</c:v>
                </c:pt>
                <c:pt idx="56">
                  <c:v>13.990666666666657</c:v>
                </c:pt>
                <c:pt idx="57">
                  <c:v>14.24049999999999</c:v>
                </c:pt>
                <c:pt idx="58">
                  <c:v>14.490333333333323</c:v>
                </c:pt>
                <c:pt idx="59">
                  <c:v>14.740166666666656</c:v>
                </c:pt>
                <c:pt idx="60">
                  <c:v>14.98999999999999</c:v>
                </c:pt>
              </c:numCache>
            </c:numRef>
          </c:xVal>
          <c:yVal>
            <c:numRef>
              <c:f>new_freslens!$CB$15:$CB$75</c:f>
              <c:numCache>
                <c:formatCode>0.00E+00</c:formatCode>
                <c:ptCount val="61"/>
                <c:pt idx="0">
                  <c:v>0</c:v>
                </c:pt>
                <c:pt idx="1">
                  <c:v>2.9155941579084481E-3</c:v>
                </c:pt>
                <c:pt idx="2">
                  <c:v>1.1664735419829765E-2</c:v>
                </c:pt>
                <c:pt idx="3">
                  <c:v>2.6254509583395584E-2</c:v>
                </c:pt>
                <c:pt idx="4">
                  <c:v>4.6696757589076814E-2</c:v>
                </c:pt>
                <c:pt idx="5">
                  <c:v>7.3008121861344533E-2</c:v>
                </c:pt>
                <c:pt idx="6">
                  <c:v>0.10521011005171441</c:v>
                </c:pt>
                <c:pt idx="7">
                  <c:v>0.14332917508674653</c:v>
                </c:pt>
                <c:pt idx="8">
                  <c:v>0.18739681016316059</c:v>
                </c:pt>
                <c:pt idx="9">
                  <c:v>0.2374496571084182</c:v>
                </c:pt>
                <c:pt idx="10">
                  <c:v>0.29352962634414842</c:v>
                </c:pt>
                <c:pt idx="11">
                  <c:v>0.35568402655589448</c:v>
                </c:pt>
                <c:pt idx="12">
                  <c:v>0.42430730032697694</c:v>
                </c:pt>
                <c:pt idx="13">
                  <c:v>0.49948774109103483</c:v>
                </c:pt>
                <c:pt idx="14">
                  <c:v>0.58097757619877533</c:v>
                </c:pt>
                <c:pt idx="15">
                  <c:v>0.66884704655688632</c:v>
                </c:pt>
                <c:pt idx="16">
                  <c:v>0.76317303851935825</c:v>
                </c:pt>
                <c:pt idx="17">
                  <c:v>0.86403874381028734</c:v>
                </c:pt>
                <c:pt idx="18">
                  <c:v>0.97220229832113447</c:v>
                </c:pt>
                <c:pt idx="19">
                  <c:v>1.0878025454708826</c:v>
                </c:pt>
                <c:pt idx="20">
                  <c:v>1.2103175477453929</c:v>
                </c:pt>
                <c:pt idx="21">
                  <c:v>1.3398561844227825</c:v>
                </c:pt>
                <c:pt idx="22">
                  <c:v>1.4765307846889684</c:v>
                </c:pt>
                <c:pt idx="23">
                  <c:v>1.6204627873035276</c:v>
                </c:pt>
                <c:pt idx="24">
                  <c:v>1.7732893951777779</c:v>
                </c:pt>
                <c:pt idx="25">
                  <c:v>1.935228204593904</c:v>
                </c:pt>
                <c:pt idx="26">
                  <c:v>2.105000476115193</c:v>
                </c:pt>
                <c:pt idx="27">
                  <c:v>2.2827641264695724</c:v>
                </c:pt>
                <c:pt idx="28">
                  <c:v>2.4686847531696485</c:v>
                </c:pt>
                <c:pt idx="29">
                  <c:v>2.6650285510546556</c:v>
                </c:pt>
                <c:pt idx="30">
                  <c:v>2.8720770527884576</c:v>
                </c:pt>
                <c:pt idx="31">
                  <c:v>3.0880148579799238</c:v>
                </c:pt>
                <c:pt idx="32">
                  <c:v>3.3130122094141954</c:v>
                </c:pt>
                <c:pt idx="33">
                  <c:v>3.5506359051301311</c:v>
                </c:pt>
                <c:pt idx="34">
                  <c:v>3.801246378088833</c:v>
                </c:pt>
                <c:pt idx="35">
                  <c:v>4.061838091993951</c:v>
                </c:pt>
                <c:pt idx="36">
                  <c:v>4.3326448379358338</c:v>
                </c:pt>
                <c:pt idx="37">
                  <c:v>4.6188271773780674</c:v>
                </c:pt>
                <c:pt idx="38">
                  <c:v>4.9208430644436936</c:v>
                </c:pt>
                <c:pt idx="39">
                  <c:v>5.2341964562462593</c:v>
                </c:pt>
                <c:pt idx="40">
                  <c:v>5.5590583868532226</c:v>
                </c:pt>
                <c:pt idx="41">
                  <c:v>5.9033972862511819</c:v>
                </c:pt>
                <c:pt idx="42">
                  <c:v>6.2677716995037445</c:v>
                </c:pt>
                <c:pt idx="43">
                  <c:v>6.6449944012824487</c:v>
                </c:pt>
                <c:pt idx="44">
                  <c:v>7.035345629977753</c:v>
                </c:pt>
                <c:pt idx="45">
                  <c:v>7.4538029996477988</c:v>
                </c:pt>
                <c:pt idx="46">
                  <c:v>7.9008838141432989</c:v>
                </c:pt>
                <c:pt idx="47">
                  <c:v>8.3623910763763174</c:v>
                </c:pt>
                <c:pt idx="48">
                  <c:v>8.8385686186731043</c:v>
                </c:pt>
                <c:pt idx="49">
                  <c:v>9.3545987975664566</c:v>
                </c:pt>
                <c:pt idx="50">
                  <c:v>9.9107481143879461</c:v>
                </c:pt>
                <c:pt idx="51">
                  <c:v>10.482292061065717</c:v>
                </c:pt>
                <c:pt idx="52">
                  <c:v>11.069370694454344</c:v>
                </c:pt>
                <c:pt idx="53">
                  <c:v>11.723373617630914</c:v>
                </c:pt>
                <c:pt idx="54">
                  <c:v>12.443043517900021</c:v>
                </c:pt>
                <c:pt idx="55">
                  <c:v>13.175828714119518</c:v>
                </c:pt>
                <c:pt idx="56">
                  <c:v>13.921801499939534</c:v>
                </c:pt>
                <c:pt idx="57">
                  <c:v>14.776972475710821</c:v>
                </c:pt>
                <c:pt idx="58">
                  <c:v>15.733246516848698</c:v>
                </c:pt>
                <c:pt idx="59">
                  <c:v>16.687446898781346</c:v>
                </c:pt>
                <c:pt idx="60">
                  <c:v>17.641328807257175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2E42-95FF-608E5227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55135"/>
        <c:axId val="1975153039"/>
      </c:scatterChart>
      <c:valAx>
        <c:axId val="19753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53039"/>
        <c:crosses val="autoZero"/>
        <c:crossBetween val="midCat"/>
      </c:valAx>
      <c:valAx>
        <c:axId val="19751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428855</xdr:colOff>
      <xdr:row>0</xdr:row>
      <xdr:rowOff>142277</xdr:rowOff>
    </xdr:from>
    <xdr:to>
      <xdr:col>46</xdr:col>
      <xdr:colOff>31290</xdr:colOff>
      <xdr:row>14</xdr:row>
      <xdr:rowOff>50984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DA49B2-2B0C-FB8D-109A-64F63935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304094</xdr:colOff>
      <xdr:row>0</xdr:row>
      <xdr:rowOff>0</xdr:rowOff>
    </xdr:from>
    <xdr:to>
      <xdr:col>57</xdr:col>
      <xdr:colOff>321733</xdr:colOff>
      <xdr:row>13</xdr:row>
      <xdr:rowOff>14623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EF693-C81B-9677-1D57-213E706B6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27902</xdr:colOff>
      <xdr:row>0</xdr:row>
      <xdr:rowOff>13854</xdr:rowOff>
    </xdr:from>
    <xdr:to>
      <xdr:col>68</xdr:col>
      <xdr:colOff>462780</xdr:colOff>
      <xdr:row>13</xdr:row>
      <xdr:rowOff>130463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4A611-D824-723C-98BD-5011DFD4F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83</xdr:col>
      <xdr:colOff>232453</xdr:colOff>
      <xdr:row>0</xdr:row>
      <xdr:rowOff>0</xdr:rowOff>
    </xdr:from>
    <xdr:to>
      <xdr:col>88</xdr:col>
      <xdr:colOff>698579</xdr:colOff>
      <xdr:row>13</xdr:row>
      <xdr:rowOff>115454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243FF-7E19-01CD-5B0D-36D53184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503718</xdr:colOff>
      <xdr:row>0</xdr:row>
      <xdr:rowOff>135565</xdr:rowOff>
    </xdr:from>
    <xdr:to>
      <xdr:col>95</xdr:col>
      <xdr:colOff>109876</xdr:colOff>
      <xdr:row>13</xdr:row>
      <xdr:rowOff>281686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953706-C3C5-680C-6898-B46DDCA16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807862</xdr:colOff>
      <xdr:row>77</xdr:row>
      <xdr:rowOff>120575</xdr:rowOff>
    </xdr:from>
    <xdr:to>
      <xdr:col>55</xdr:col>
      <xdr:colOff>435588</xdr:colOff>
      <xdr:row>91</xdr:row>
      <xdr:rowOff>3851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2CB00-94B1-D500-1CB3-6BE2FAD09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235185</xdr:colOff>
      <xdr:row>142</xdr:row>
      <xdr:rowOff>54000</xdr:rowOff>
    </xdr:from>
    <xdr:to>
      <xdr:col>66</xdr:col>
      <xdr:colOff>737917</xdr:colOff>
      <xdr:row>167</xdr:row>
      <xdr:rowOff>188149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F262DF-D1A0-796F-8625-CB6B6DE1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818444</xdr:colOff>
      <xdr:row>78</xdr:row>
      <xdr:rowOff>33632</xdr:rowOff>
    </xdr:from>
    <xdr:to>
      <xdr:col>81</xdr:col>
      <xdr:colOff>58795</xdr:colOff>
      <xdr:row>99</xdr:row>
      <xdr:rowOff>47037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6CB4AC-B450-FB26-A1AE-A156B152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76</xdr:col>
      <xdr:colOff>324555</xdr:colOff>
      <xdr:row>0</xdr:row>
      <xdr:rowOff>186502</xdr:rowOff>
    </xdr:from>
    <xdr:to>
      <xdr:col>81</xdr:col>
      <xdr:colOff>540925</xdr:colOff>
      <xdr:row>12</xdr:row>
      <xdr:rowOff>70555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087A7A-930C-81CA-BD3D-DEFA69EEB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390017</xdr:colOff>
      <xdr:row>19</xdr:row>
      <xdr:rowOff>113491</xdr:rowOff>
    </xdr:from>
    <xdr:to>
      <xdr:col>96</xdr:col>
      <xdr:colOff>23129</xdr:colOff>
      <xdr:row>33</xdr:row>
      <xdr:rowOff>57987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46E723-3DB0-F9C9-57CD-F0EAF6001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416560</xdr:colOff>
      <xdr:row>7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41007-07B7-2D4B-80B8-0D345B4B3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304094</xdr:colOff>
      <xdr:row>0</xdr:row>
      <xdr:rowOff>0</xdr:rowOff>
    </xdr:from>
    <xdr:to>
      <xdr:col>57</xdr:col>
      <xdr:colOff>321733</xdr:colOff>
      <xdr:row>13</xdr:row>
      <xdr:rowOff>14623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09803-FDAF-F341-833A-EB129ED00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27902</xdr:colOff>
      <xdr:row>0</xdr:row>
      <xdr:rowOff>13854</xdr:rowOff>
    </xdr:from>
    <xdr:to>
      <xdr:col>70</xdr:col>
      <xdr:colOff>462780</xdr:colOff>
      <xdr:row>13</xdr:row>
      <xdr:rowOff>130463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7D4E6-F6DA-3040-8F07-6D010700C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647320</xdr:colOff>
      <xdr:row>0</xdr:row>
      <xdr:rowOff>0</xdr:rowOff>
    </xdr:from>
    <xdr:to>
      <xdr:col>78</xdr:col>
      <xdr:colOff>283712</xdr:colOff>
      <xdr:row>13</xdr:row>
      <xdr:rowOff>115454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EF71A7-0851-0043-9651-F3444CEF0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80</xdr:col>
      <xdr:colOff>503718</xdr:colOff>
      <xdr:row>0</xdr:row>
      <xdr:rowOff>135565</xdr:rowOff>
    </xdr:from>
    <xdr:to>
      <xdr:col>86</xdr:col>
      <xdr:colOff>109876</xdr:colOff>
      <xdr:row>13</xdr:row>
      <xdr:rowOff>281686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CE89F-E435-A34C-AE57-DA635DB02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B591-1E00-9840-A26F-21A8E0E4CD21}">
  <dimension ref="A3:AU115"/>
  <sheetViews>
    <sheetView zoomScale="115" workbookViewId="0">
      <pane xSplit="6" ySplit="15" topLeftCell="G16" activePane="bottomRight" state="frozen"/>
      <selection pane="topRight" activeCell="G1" sqref="G1"/>
      <selection pane="bottomLeft" activeCell="A16" sqref="A16"/>
      <selection pane="bottomRight" activeCell="C6" sqref="C6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16" width="10.83203125" customWidth="1"/>
    <col min="17" max="17" width="10.83203125" style="12" customWidth="1"/>
    <col min="18" max="24" width="10.83203125" customWidth="1"/>
    <col min="30" max="30" width="10.83203125" style="2"/>
  </cols>
  <sheetData>
    <row r="3" spans="1:29" x14ac:dyDescent="0.2">
      <c r="A3" t="s">
        <v>1</v>
      </c>
      <c r="C3">
        <v>3.1415000000000002</v>
      </c>
      <c r="E3" t="s">
        <v>0</v>
      </c>
      <c r="F3">
        <v>30</v>
      </c>
    </row>
    <row r="4" spans="1:29" x14ac:dyDescent="0.2">
      <c r="A4" t="s">
        <v>3</v>
      </c>
      <c r="C4" s="1">
        <v>29980000000</v>
      </c>
      <c r="E4" t="s">
        <v>2</v>
      </c>
      <c r="F4" s="3">
        <v>1</v>
      </c>
      <c r="G4" s="1"/>
    </row>
    <row r="5" spans="1:29" x14ac:dyDescent="0.2">
      <c r="A5" t="s">
        <v>4</v>
      </c>
      <c r="C5" s="1">
        <v>2400000000</v>
      </c>
      <c r="E5" t="s">
        <v>5</v>
      </c>
      <c r="F5">
        <v>3</v>
      </c>
      <c r="L5">
        <f>F6*SIN(F8)</f>
        <v>8.217267888949662</v>
      </c>
      <c r="M5">
        <v>0</v>
      </c>
    </row>
    <row r="6" spans="1:29" x14ac:dyDescent="0.2">
      <c r="A6" t="s">
        <v>6</v>
      </c>
      <c r="C6" s="1">
        <f>1/$C$5*$C$4</f>
        <v>12.491666666666667</v>
      </c>
      <c r="E6" t="s">
        <v>32</v>
      </c>
      <c r="F6" s="3">
        <v>31.75</v>
      </c>
      <c r="L6">
        <f>F6*(1-COS(F8))</f>
        <v>1.0817915677939112</v>
      </c>
    </row>
    <row r="7" spans="1:29" x14ac:dyDescent="0.2">
      <c r="E7" t="s">
        <v>15</v>
      </c>
      <c r="G7" s="1"/>
      <c r="H7" s="1"/>
      <c r="I7">
        <f>ASIN(10/F6)</f>
        <v>0.32041517248470786</v>
      </c>
    </row>
    <row r="8" spans="1:29" x14ac:dyDescent="0.2">
      <c r="E8" t="s">
        <v>38</v>
      </c>
      <c r="F8">
        <f>F9*C3/180</f>
        <v>0.2617916666666667</v>
      </c>
      <c r="I8">
        <f>(I7)*180/C3</f>
        <v>18.358978528488752</v>
      </c>
    </row>
    <row r="9" spans="1:29" x14ac:dyDescent="0.2">
      <c r="E9" t="s">
        <v>37</v>
      </c>
      <c r="F9">
        <v>15</v>
      </c>
      <c r="I9">
        <f>2.075-(F6-F6*COS(I7))</f>
        <v>0.45907539646770079</v>
      </c>
    </row>
    <row r="14" spans="1:29" x14ac:dyDescent="0.2">
      <c r="A14" t="s">
        <v>9</v>
      </c>
      <c r="B14" t="s">
        <v>12</v>
      </c>
      <c r="C14" t="s">
        <v>11</v>
      </c>
      <c r="D14" t="s">
        <v>10</v>
      </c>
      <c r="E14" t="s">
        <v>13</v>
      </c>
      <c r="F14" t="s">
        <v>14</v>
      </c>
      <c r="G14" t="s">
        <v>33</v>
      </c>
      <c r="H14" t="s">
        <v>34</v>
      </c>
      <c r="J14" t="s">
        <v>14</v>
      </c>
      <c r="K14" t="s">
        <v>35</v>
      </c>
      <c r="L14" t="s">
        <v>36</v>
      </c>
      <c r="M14" t="s">
        <v>39</v>
      </c>
      <c r="N14" t="s">
        <v>40</v>
      </c>
      <c r="Q14" s="12" t="s">
        <v>41</v>
      </c>
      <c r="R14" t="s">
        <v>4</v>
      </c>
    </row>
    <row r="15" spans="1:29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f>C15/SQRT($F$5)</f>
        <v>0</v>
      </c>
      <c r="H15">
        <f>G15*180/$C$3</f>
        <v>0</v>
      </c>
      <c r="P15" s="1"/>
    </row>
    <row r="16" spans="1:29" x14ac:dyDescent="0.2">
      <c r="A16">
        <v>1</v>
      </c>
      <c r="B16">
        <f t="shared" ref="B16:B79" si="0">A16*0.1</f>
        <v>0.1</v>
      </c>
      <c r="C16">
        <f t="shared" ref="C16:C79" si="1">ATAN(B16/$F$3)</f>
        <v>3.333320987736625E-3</v>
      </c>
      <c r="D16">
        <f t="shared" ref="D16:D79" si="2">C16*180/$C$3</f>
        <v>0.19099085716778366</v>
      </c>
      <c r="E16">
        <f t="shared" ref="E16:E79" si="3">$F$3/COS(C16)</f>
        <v>30.000166666203707</v>
      </c>
      <c r="F16">
        <f t="shared" ref="F16:F79" si="4">E16-$F$3</f>
        <v>1.666662037074218E-4</v>
      </c>
      <c r="G16">
        <f>C16/SQRT($F$5)</f>
        <v>1.9244937695651698E-3</v>
      </c>
      <c r="H16">
        <f>G16*180/$C$3</f>
        <v>0.11026862279857728</v>
      </c>
      <c r="J16">
        <f>$F$3*(1/COS(C16)-1)</f>
        <v>1.6666620370475727E-4</v>
      </c>
      <c r="K16">
        <f>SQRT($F$5)*$F$4/COS(G16)</f>
        <v>1.7320540150515633</v>
      </c>
      <c r="L16">
        <f>SQRT($F$5)*$F$6*(COS(C16)-COS($F$8))/COS(G16)</f>
        <v>1.8734159159090917</v>
      </c>
      <c r="M16">
        <f>$F$6*(1-COS(C16))</f>
        <v>1.7638741899661525E-4</v>
      </c>
      <c r="N16">
        <f>SUM(J16:M16)</f>
        <v>3.6058129845833564</v>
      </c>
      <c r="O16" s="1">
        <f>N16/$C$6*360</f>
        <v>103.916691750501</v>
      </c>
      <c r="P16" s="1"/>
      <c r="Q16" s="12">
        <f>$F$6*SIN(C16)</f>
        <v>0.10583274537527003</v>
      </c>
      <c r="R16">
        <f>$F$3*TAN(C16)+($F$4+$F$6*COS(C16)-$F$6*COS($F$8))*TAN(G16)</f>
        <v>0.10400606039098198</v>
      </c>
      <c r="S16">
        <f>ASIN(R16/$F$6)</f>
        <v>3.2757872882608241E-3</v>
      </c>
      <c r="T16">
        <f>S16*180/$C$3</f>
        <v>0.18769432178479972</v>
      </c>
      <c r="W16" s="1"/>
      <c r="AC16" s="1"/>
    </row>
    <row r="17" spans="1:47" x14ac:dyDescent="0.2">
      <c r="A17">
        <v>2</v>
      </c>
      <c r="B17">
        <f t="shared" si="0"/>
        <v>0.2</v>
      </c>
      <c r="C17">
        <f t="shared" si="1"/>
        <v>6.6665679038682294E-3</v>
      </c>
      <c r="D17">
        <f t="shared" si="2"/>
        <v>0.38197747022004813</v>
      </c>
      <c r="E17">
        <f t="shared" si="3"/>
        <v>30.000666659259423</v>
      </c>
      <c r="F17">
        <f t="shared" si="4"/>
        <v>6.6665925942288595E-4</v>
      </c>
      <c r="G17">
        <f t="shared" ref="G17:G80" si="5">C17/SQRT($F$5)</f>
        <v>3.8489447738692417E-3</v>
      </c>
      <c r="H17">
        <f t="shared" ref="H17:H80" si="6">G17*180/$C$3</f>
        <v>0.22053479525591707</v>
      </c>
      <c r="J17">
        <f t="shared" ref="J17:J80" si="7">$F$3*(1/COS(C17)-1)</f>
        <v>6.6665925942288595E-4</v>
      </c>
      <c r="K17">
        <f t="shared" ref="K17:K80" si="8">SQRT($F$5)*$F$4/COS(G17)</f>
        <v>1.7320636372739171</v>
      </c>
      <c r="L17">
        <f>SQRT($F$5)*$F$6*(COS(C17)-COS($F$8))/COS(G17)</f>
        <v>1.8725098112975851</v>
      </c>
      <c r="M17">
        <f t="shared" ref="M17:M80" si="9">$F$6*(1-COS(C17))</f>
        <v>7.0553203790685304E-4</v>
      </c>
      <c r="N17">
        <f t="shared" ref="N17:N80" si="10">SUM(J17:M17)</f>
        <v>3.6059456398688319</v>
      </c>
      <c r="O17" s="1">
        <f t="shared" ref="O17:O80" si="11">N17/$C$6*360</f>
        <v>103.92051477140329</v>
      </c>
      <c r="P17" s="1"/>
      <c r="Q17" s="12">
        <f t="shared" ref="Q17:Q80" si="12">$F$6*SIN(C17)</f>
        <v>0.2116619631197473</v>
      </c>
      <c r="R17">
        <f t="shared" ref="R17:R80" si="13">$F$3*TAN(C17)+($F$4+$F$6*COS(C17)-$F$6*COS($F$8))*TAN(G17)</f>
        <v>0.20801002477584032</v>
      </c>
      <c r="S17">
        <f t="shared" ref="S17:S80" si="14">ASIN(R17/$F$6)</f>
        <v>6.5515437115844823E-3</v>
      </c>
      <c r="T17">
        <f t="shared" ref="T17:T80" si="15">S17*180/$C$3</f>
        <v>0.37538687508680779</v>
      </c>
      <c r="W17" s="1"/>
      <c r="AC17" s="1"/>
    </row>
    <row r="18" spans="1:47" x14ac:dyDescent="0.2">
      <c r="A18">
        <v>3</v>
      </c>
      <c r="B18">
        <f t="shared" si="0"/>
        <v>0.30000000000000004</v>
      </c>
      <c r="C18">
        <f t="shared" si="1"/>
        <v>9.9996666866652394E-3</v>
      </c>
      <c r="D18">
        <f t="shared" si="2"/>
        <v>0.57295559560711218</v>
      </c>
      <c r="E18">
        <f t="shared" si="3"/>
        <v>30.001499962501875</v>
      </c>
      <c r="F18">
        <f t="shared" si="4"/>
        <v>1.4999625018745633E-3</v>
      </c>
      <c r="G18">
        <f t="shared" si="5"/>
        <v>5.7733102533527097E-3</v>
      </c>
      <c r="H18">
        <f t="shared" si="6"/>
        <v>0.33079606735746864</v>
      </c>
      <c r="J18">
        <f t="shared" si="7"/>
        <v>1.4999625018718987E-3</v>
      </c>
      <c r="K18">
        <f t="shared" si="8"/>
        <v>1.732079673558873</v>
      </c>
      <c r="L18">
        <f t="shared" ref="L18:L81" si="16">SQRT($F$5)*$F$6*(COS(C18)-COS($F$8))/COS(G18)</f>
        <v>1.8709997153299986</v>
      </c>
      <c r="M18">
        <f t="shared" si="9"/>
        <v>1.5873809474197809E-3</v>
      </c>
      <c r="N18">
        <f t="shared" si="10"/>
        <v>3.606166732338163</v>
      </c>
      <c r="O18" s="1">
        <f t="shared" si="11"/>
        <v>103.9268864823273</v>
      </c>
      <c r="P18" s="1"/>
      <c r="Q18" s="12">
        <f t="shared" si="12"/>
        <v>0.31748412619052585</v>
      </c>
      <c r="R18">
        <f t="shared" si="13"/>
        <v>0.31200979759458464</v>
      </c>
      <c r="S18">
        <f t="shared" si="14"/>
        <v>9.8272384153965959E-3</v>
      </c>
      <c r="T18">
        <f t="shared" si="15"/>
        <v>0.56307589201699415</v>
      </c>
      <c r="W18" s="1"/>
      <c r="AC18" s="1"/>
    </row>
    <row r="19" spans="1:47" x14ac:dyDescent="0.2">
      <c r="A19">
        <v>4</v>
      </c>
      <c r="B19">
        <f t="shared" si="0"/>
        <v>0.4</v>
      </c>
      <c r="C19">
        <f t="shared" si="1"/>
        <v>1.3332543294145679E-2</v>
      </c>
      <c r="D19">
        <f t="shared" si="2"/>
        <v>0.76392099091078214</v>
      </c>
      <c r="E19">
        <f t="shared" si="3"/>
        <v>30.002666548158683</v>
      </c>
      <c r="F19">
        <f t="shared" si="4"/>
        <v>2.6665481586825024E-3</v>
      </c>
      <c r="G19">
        <f t="shared" si="5"/>
        <v>7.6975474598573483E-3</v>
      </c>
      <c r="H19">
        <f t="shared" si="6"/>
        <v>0.44104998974194576</v>
      </c>
      <c r="J19">
        <f t="shared" si="7"/>
        <v>2.666548158680726E-3</v>
      </c>
      <c r="K19">
        <f t="shared" si="8"/>
        <v>1.7321021227781521</v>
      </c>
      <c r="L19">
        <f t="shared" si="16"/>
        <v>1.8688857455643455</v>
      </c>
      <c r="M19">
        <f t="shared" si="9"/>
        <v>2.8218459816640173E-3</v>
      </c>
      <c r="N19">
        <f t="shared" si="10"/>
        <v>3.6064762624828424</v>
      </c>
      <c r="O19" s="1">
        <f t="shared" si="11"/>
        <v>103.93580689743749</v>
      </c>
      <c r="P19" s="1"/>
      <c r="Q19" s="12">
        <f t="shared" si="12"/>
        <v>0.42329570872024447</v>
      </c>
      <c r="R19">
        <f t="shared" si="13"/>
        <v>0.41600328417929988</v>
      </c>
      <c r="S19">
        <f t="shared" si="14"/>
        <v>1.3102840565845025E-2</v>
      </c>
      <c r="T19">
        <f t="shared" si="15"/>
        <v>0.75075960587366042</v>
      </c>
      <c r="W19" s="1"/>
      <c r="AC19" s="1"/>
    </row>
    <row r="20" spans="1:47" x14ac:dyDescent="0.2">
      <c r="A20">
        <v>5</v>
      </c>
      <c r="B20">
        <f t="shared" si="0"/>
        <v>0.5</v>
      </c>
      <c r="C20">
        <f t="shared" si="1"/>
        <v>1.6665123713940747E-2</v>
      </c>
      <c r="D20">
        <f t="shared" si="2"/>
        <v>0.95486941540962422</v>
      </c>
      <c r="E20">
        <f t="shared" si="3"/>
        <v>30.004166377354998</v>
      </c>
      <c r="F20">
        <f t="shared" si="4"/>
        <v>4.1663773549984739E-3</v>
      </c>
      <c r="G20">
        <f t="shared" si="5"/>
        <v>9.6216136623221062E-3</v>
      </c>
      <c r="H20">
        <f t="shared" si="6"/>
        <v>0.55129411402768713</v>
      </c>
      <c r="J20">
        <f t="shared" si="7"/>
        <v>4.1663773549993621E-3</v>
      </c>
      <c r="K20">
        <f t="shared" si="8"/>
        <v>1.7321309833525083</v>
      </c>
      <c r="L20">
        <f t="shared" si="16"/>
        <v>1.8661680665430633</v>
      </c>
      <c r="M20">
        <f t="shared" si="9"/>
        <v>4.4088037427026661E-3</v>
      </c>
      <c r="N20">
        <f t="shared" si="10"/>
        <v>3.6068742309932738</v>
      </c>
      <c r="O20" s="1">
        <f t="shared" si="11"/>
        <v>103.9472760366307</v>
      </c>
      <c r="P20" s="1"/>
      <c r="Q20" s="12">
        <f t="shared" si="12"/>
        <v>0.52909318660428817</v>
      </c>
      <c r="R20">
        <f t="shared" si="13"/>
        <v>0.51998839119970741</v>
      </c>
      <c r="S20">
        <f t="shared" si="14"/>
        <v>1.6378319360152677E-2</v>
      </c>
      <c r="T20">
        <f t="shared" si="15"/>
        <v>0.93843625173563006</v>
      </c>
      <c r="W20" s="1"/>
      <c r="AC20" s="1"/>
    </row>
    <row r="21" spans="1:47" x14ac:dyDescent="0.2">
      <c r="A21">
        <v>6</v>
      </c>
      <c r="B21">
        <f t="shared" si="0"/>
        <v>0.60000000000000009</v>
      </c>
      <c r="C21">
        <f t="shared" si="1"/>
        <v>1.9997333973150538E-2</v>
      </c>
      <c r="D21">
        <f t="shared" si="2"/>
        <v>1.1457966306436722</v>
      </c>
      <c r="E21">
        <f t="shared" si="3"/>
        <v>30.005999400119972</v>
      </c>
      <c r="F21">
        <f t="shared" si="4"/>
        <v>5.9994001199719094E-3</v>
      </c>
      <c r="G21">
        <f t="shared" si="5"/>
        <v>1.1545466152473313E-2</v>
      </c>
      <c r="H21">
        <f t="shared" si="6"/>
        <v>0.66152599313869054</v>
      </c>
      <c r="J21">
        <f t="shared" si="7"/>
        <v>5.9994001199736857E-3</v>
      </c>
      <c r="K21">
        <f t="shared" si="8"/>
        <v>1.7321662532520712</v>
      </c>
      <c r="L21">
        <f t="shared" si="16"/>
        <v>1.8628468897542836</v>
      </c>
      <c r="M21">
        <f t="shared" si="9"/>
        <v>6.3480956347782835E-3</v>
      </c>
      <c r="N21">
        <f t="shared" si="10"/>
        <v>3.607360638761107</v>
      </c>
      <c r="O21" s="1">
        <f t="shared" si="11"/>
        <v>103.96129392560361</v>
      </c>
      <c r="P21" s="1"/>
      <c r="Q21" s="12">
        <f t="shared" si="12"/>
        <v>0.63487303808730455</v>
      </c>
      <c r="R21">
        <f t="shared" si="13"/>
        <v>0.62396302710815488</v>
      </c>
      <c r="S21">
        <f t="shared" si="14"/>
        <v>1.965364403696036E-2</v>
      </c>
      <c r="T21">
        <f t="shared" si="15"/>
        <v>1.126104067054867</v>
      </c>
      <c r="W21" s="1"/>
      <c r="AC21" s="1"/>
    </row>
    <row r="22" spans="1:47" x14ac:dyDescent="0.2">
      <c r="A22">
        <v>7</v>
      </c>
      <c r="B22">
        <f t="shared" si="0"/>
        <v>0.70000000000000007</v>
      </c>
      <c r="C22">
        <f t="shared" si="1"/>
        <v>2.3329100148186562E-2</v>
      </c>
      <c r="D22">
        <f t="shared" si="2"/>
        <v>1.33669840097838</v>
      </c>
      <c r="E22">
        <f t="shared" si="3"/>
        <v>30.008165555395085</v>
      </c>
      <c r="F22">
        <f t="shared" si="4"/>
        <v>8.1655553950845672E-3</v>
      </c>
      <c r="G22">
        <f t="shared" si="5"/>
        <v>1.3469062250507251E-2</v>
      </c>
      <c r="H22">
        <f t="shared" si="6"/>
        <v>0.77174318163021005</v>
      </c>
      <c r="J22">
        <f t="shared" si="7"/>
        <v>8.1655553950854554E-3</v>
      </c>
      <c r="K22">
        <f t="shared" si="8"/>
        <v>1.7322079299967883</v>
      </c>
      <c r="L22">
        <f t="shared" si="16"/>
        <v>1.8589224735820169</v>
      </c>
      <c r="M22">
        <f t="shared" si="9"/>
        <v>8.6395279083396059E-3</v>
      </c>
      <c r="N22">
        <f t="shared" si="10"/>
        <v>3.6079354868822304</v>
      </c>
      <c r="O22" s="1">
        <f t="shared" si="11"/>
        <v>103.97786059593885</v>
      </c>
      <c r="P22" s="1"/>
      <c r="Q22" s="12">
        <f t="shared" si="12"/>
        <v>0.74063174434880541</v>
      </c>
      <c r="R22">
        <f t="shared" si="13"/>
        <v>0.7279251025838418</v>
      </c>
      <c r="S22">
        <f t="shared" si="14"/>
        <v>2.2928783886656281E-2</v>
      </c>
      <c r="T22">
        <f t="shared" si="15"/>
        <v>1.3137612922483306</v>
      </c>
      <c r="W22" s="1"/>
      <c r="AC22" s="1"/>
    </row>
    <row r="23" spans="1:47" x14ac:dyDescent="0.2">
      <c r="A23">
        <v>8</v>
      </c>
      <c r="B23">
        <f t="shared" si="0"/>
        <v>0.8</v>
      </c>
      <c r="C23">
        <f t="shared" si="1"/>
        <v>2.6660348374597954E-2</v>
      </c>
      <c r="D23">
        <f t="shared" si="2"/>
        <v>1.5275704941676369</v>
      </c>
      <c r="E23">
        <f t="shared" si="3"/>
        <v>30.010664771044311</v>
      </c>
      <c r="F23">
        <f t="shared" si="4"/>
        <v>1.0664771044311294E-2</v>
      </c>
      <c r="G23">
        <f t="shared" si="5"/>
        <v>1.5392359310763331E-2</v>
      </c>
      <c r="H23">
        <f t="shared" si="6"/>
        <v>0.88194323601381486</v>
      </c>
      <c r="J23">
        <f t="shared" si="7"/>
        <v>1.066477104431085E-2</v>
      </c>
      <c r="K23">
        <f t="shared" si="8"/>
        <v>1.732256010656964</v>
      </c>
      <c r="L23">
        <f t="shared" si="16"/>
        <v>1.8543951232453633</v>
      </c>
      <c r="M23">
        <f t="shared" si="9"/>
        <v>1.128287171377601E-2</v>
      </c>
      <c r="N23">
        <f t="shared" si="10"/>
        <v>3.608598776660414</v>
      </c>
      <c r="O23" s="1">
        <f t="shared" si="11"/>
        <v>103.99697608521006</v>
      </c>
      <c r="P23" s="1"/>
      <c r="Q23" s="12">
        <f t="shared" si="12"/>
        <v>0.84636579008763257</v>
      </c>
      <c r="R23">
        <f t="shared" si="13"/>
        <v>0.83187253097609815</v>
      </c>
      <c r="S23">
        <f t="shared" si="14"/>
        <v>2.6203708261689072E-2</v>
      </c>
      <c r="T23">
        <f t="shared" si="15"/>
        <v>1.5014061712888851</v>
      </c>
      <c r="W23" s="1"/>
      <c r="AC23" s="1"/>
    </row>
    <row r="24" spans="1:47" x14ac:dyDescent="0.2">
      <c r="A24">
        <v>9</v>
      </c>
      <c r="B24">
        <f t="shared" si="0"/>
        <v>0.9</v>
      </c>
      <c r="C24">
        <f t="shared" si="1"/>
        <v>2.9991004856877904E-2</v>
      </c>
      <c r="D24">
        <f t="shared" si="2"/>
        <v>1.7184086819156525</v>
      </c>
      <c r="E24">
        <f t="shared" si="3"/>
        <v>30.013496963866107</v>
      </c>
      <c r="F24">
        <f t="shared" si="4"/>
        <v>1.3496963866106881E-2</v>
      </c>
      <c r="G24">
        <f t="shared" si="5"/>
        <v>1.7315314727385834E-2</v>
      </c>
      <c r="H24">
        <f t="shared" si="6"/>
        <v>0.99212371508179209</v>
      </c>
      <c r="J24">
        <f t="shared" si="7"/>
        <v>1.3496963866104217E-2</v>
      </c>
      <c r="K24">
        <f t="shared" si="8"/>
        <v>1.7323104918538963</v>
      </c>
      <c r="L24">
        <f t="shared" si="16"/>
        <v>1.8492651907267335</v>
      </c>
      <c r="M24">
        <f t="shared" si="9"/>
        <v>1.4277863164856186E-2</v>
      </c>
      <c r="N24">
        <f t="shared" si="10"/>
        <v>3.6093505096115903</v>
      </c>
      <c r="O24" s="1">
        <f t="shared" si="11"/>
        <v>104.01864043710519</v>
      </c>
      <c r="P24" s="1"/>
      <c r="Q24" s="12">
        <f t="shared" si="12"/>
        <v>0.9520716641050545</v>
      </c>
      <c r="R24">
        <f t="shared" si="13"/>
        <v>0.93580322874652033</v>
      </c>
      <c r="S24">
        <f t="shared" si="14"/>
        <v>2.9478386586860847E-2</v>
      </c>
      <c r="T24">
        <f t="shared" si="15"/>
        <v>1.6890369522950668</v>
      </c>
      <c r="W24" s="1"/>
      <c r="AC24" s="1"/>
    </row>
    <row r="25" spans="1:47" x14ac:dyDescent="0.2">
      <c r="A25">
        <v>10</v>
      </c>
      <c r="B25">
        <f t="shared" si="0"/>
        <v>1</v>
      </c>
      <c r="C25">
        <f t="shared" si="1"/>
        <v>3.3320995878247196E-2</v>
      </c>
      <c r="D25">
        <f t="shared" si="2"/>
        <v>1.9092087404375284</v>
      </c>
      <c r="E25">
        <f t="shared" si="3"/>
        <v>30.016662039607269</v>
      </c>
      <c r="F25">
        <f t="shared" si="4"/>
        <v>1.6662039607268753E-2</v>
      </c>
      <c r="G25">
        <f t="shared" si="5"/>
        <v>1.9237885939972429E-2</v>
      </c>
      <c r="H25">
        <f t="shared" si="6"/>
        <v>1.1022821802307932</v>
      </c>
      <c r="J25">
        <f t="shared" si="7"/>
        <v>1.6662039607266976E-2</v>
      </c>
      <c r="K25">
        <f t="shared" si="8"/>
        <v>1.7323713697606116</v>
      </c>
      <c r="L25">
        <f t="shared" si="16"/>
        <v>1.8435330746890914</v>
      </c>
      <c r="M25">
        <f t="shared" si="9"/>
        <v>1.7624203411849865E-2</v>
      </c>
      <c r="N25">
        <f t="shared" si="10"/>
        <v>3.6101906874688199</v>
      </c>
      <c r="O25" s="1">
        <f t="shared" si="11"/>
        <v>104.04285370156973</v>
      </c>
      <c r="P25" s="1"/>
      <c r="Q25" s="12">
        <f t="shared" si="12"/>
        <v>1.0577458598862717</v>
      </c>
      <c r="R25">
        <f t="shared" si="13"/>
        <v>1.0397151159097791</v>
      </c>
      <c r="S25">
        <f t="shared" si="14"/>
        <v>3.2752788369597115E-2</v>
      </c>
      <c r="T25">
        <f t="shared" si="15"/>
        <v>1.8766518881195227</v>
      </c>
      <c r="W25" s="1"/>
      <c r="AC25" s="1"/>
      <c r="AF25" s="3"/>
      <c r="AG25" s="3"/>
      <c r="AU25" s="3"/>
    </row>
    <row r="26" spans="1:47" x14ac:dyDescent="0.2">
      <c r="A26">
        <v>11</v>
      </c>
      <c r="B26">
        <f t="shared" si="0"/>
        <v>1.1000000000000001</v>
      </c>
      <c r="C26">
        <f t="shared" si="1"/>
        <v>3.6650247810411644E-2</v>
      </c>
      <c r="D26">
        <f t="shared" si="2"/>
        <v>2.099966451018334</v>
      </c>
      <c r="E26">
        <f t="shared" si="3"/>
        <v>30.020159892978587</v>
      </c>
      <c r="F26">
        <f t="shared" si="4"/>
        <v>2.0159892978586669E-2</v>
      </c>
      <c r="G26">
        <f t="shared" si="5"/>
        <v>2.1160030439207656E-2</v>
      </c>
      <c r="H26">
        <f t="shared" si="6"/>
        <v>1.2124161957846182</v>
      </c>
      <c r="J26">
        <f t="shared" si="7"/>
        <v>2.0159892978588445E-2</v>
      </c>
      <c r="K26">
        <f t="shared" si="8"/>
        <v>1.7324386401026939</v>
      </c>
      <c r="L26">
        <f t="shared" si="16"/>
        <v>1.8371992203823022</v>
      </c>
      <c r="M26">
        <f t="shared" si="9"/>
        <v>2.1321558724269163E-2</v>
      </c>
      <c r="N26">
        <f t="shared" si="10"/>
        <v>3.6111193121878538</v>
      </c>
      <c r="O26" s="1">
        <f t="shared" si="11"/>
        <v>104.06961593496683</v>
      </c>
      <c r="P26" s="1"/>
      <c r="Q26" s="12">
        <f t="shared" si="12"/>
        <v>1.1633848761801102</v>
      </c>
      <c r="R26">
        <f t="shared" si="13"/>
        <v>1.1436061164729163</v>
      </c>
      <c r="S26">
        <f t="shared" si="14"/>
        <v>3.6026883210190326E-2</v>
      </c>
      <c r="T26">
        <f t="shared" si="15"/>
        <v>2.0642492369359409</v>
      </c>
      <c r="W26" s="1"/>
      <c r="AC26" s="1"/>
    </row>
    <row r="27" spans="1:47" x14ac:dyDescent="0.2">
      <c r="A27">
        <v>12</v>
      </c>
      <c r="B27">
        <f t="shared" si="0"/>
        <v>1.2000000000000002</v>
      </c>
      <c r="C27">
        <f t="shared" si="1"/>
        <v>3.9978687123290051E-2</v>
      </c>
      <c r="D27">
        <f t="shared" si="2"/>
        <v>2.2906776005704943</v>
      </c>
      <c r="E27">
        <f t="shared" si="3"/>
        <v>30.023990407672329</v>
      </c>
      <c r="F27">
        <f t="shared" si="4"/>
        <v>2.3990407672329184E-2</v>
      </c>
      <c r="G27">
        <f t="shared" si="5"/>
        <v>2.3081705772479338E-2</v>
      </c>
      <c r="H27">
        <f t="shared" si="6"/>
        <v>1.3225233293160212</v>
      </c>
      <c r="J27">
        <f t="shared" si="7"/>
        <v>2.3990407672331848E-2</v>
      </c>
      <c r="K27">
        <f t="shared" si="8"/>
        <v>1.7325122981592145</v>
      </c>
      <c r="L27">
        <f t="shared" si="16"/>
        <v>1.8302641195386218</v>
      </c>
      <c r="M27">
        <f t="shared" si="9"/>
        <v>2.5369560583187234E-2</v>
      </c>
      <c r="N27">
        <f t="shared" si="10"/>
        <v>3.6121363859533555</v>
      </c>
      <c r="O27" s="1">
        <f t="shared" si="11"/>
        <v>104.09892720025681</v>
      </c>
      <c r="P27" s="1"/>
      <c r="Q27" s="12">
        <f t="shared" si="12"/>
        <v>1.2689852175766729</v>
      </c>
      <c r="R27">
        <f t="shared" si="13"/>
        <v>1.2474741588729372</v>
      </c>
      <c r="S27">
        <f t="shared" si="14"/>
        <v>3.9300640812013725E-2</v>
      </c>
      <c r="T27">
        <f t="shared" si="15"/>
        <v>2.2518272628242779</v>
      </c>
      <c r="W27" s="1"/>
      <c r="AC27" s="1"/>
    </row>
    <row r="28" spans="1:47" x14ac:dyDescent="0.2">
      <c r="A28">
        <v>13</v>
      </c>
      <c r="B28">
        <f t="shared" si="0"/>
        <v>1.3</v>
      </c>
      <c r="C28">
        <f t="shared" si="1"/>
        <v>4.3306240394709643E-2</v>
      </c>
      <c r="D28">
        <f t="shared" si="2"/>
        <v>2.4813379821893156</v>
      </c>
      <c r="E28">
        <f t="shared" si="3"/>
        <v>30.028153456381563</v>
      </c>
      <c r="F28">
        <f t="shared" si="4"/>
        <v>2.8153456381563302E-2</v>
      </c>
      <c r="G28">
        <f t="shared" si="5"/>
        <v>2.500286954947626E-2</v>
      </c>
      <c r="H28">
        <f t="shared" si="6"/>
        <v>1.4326011519674444</v>
      </c>
      <c r="J28">
        <f t="shared" si="7"/>
        <v>2.8153456381565523E-2</v>
      </c>
      <c r="K28">
        <f t="shared" si="8"/>
        <v>1.7325923387637536</v>
      </c>
      <c r="L28">
        <f t="shared" si="16"/>
        <v>1.8227283102573555</v>
      </c>
      <c r="M28">
        <f t="shared" si="9"/>
        <v>2.9767805783098983E-2</v>
      </c>
      <c r="N28">
        <f t="shared" si="10"/>
        <v>3.6132419111857739</v>
      </c>
      <c r="O28" s="1">
        <f t="shared" si="11"/>
        <v>104.13078756719509</v>
      </c>
      <c r="P28" s="1"/>
      <c r="Q28" s="12">
        <f t="shared" si="12"/>
        <v>1.3745433950827326</v>
      </c>
      <c r="R28">
        <f t="shared" si="13"/>
        <v>1.3513171764125214</v>
      </c>
      <c r="S28">
        <f t="shared" si="14"/>
        <v>4.2574030991702309E-2</v>
      </c>
      <c r="T28">
        <f t="shared" si="15"/>
        <v>2.4393842363541034</v>
      </c>
      <c r="W28" s="1"/>
      <c r="AC28" s="1"/>
    </row>
    <row r="29" spans="1:47" x14ac:dyDescent="0.2">
      <c r="A29">
        <v>14</v>
      </c>
      <c r="B29">
        <f t="shared" si="0"/>
        <v>1.4000000000000001</v>
      </c>
      <c r="C29">
        <f t="shared" si="1"/>
        <v>4.6632834320065798E-2</v>
      </c>
      <c r="D29">
        <f t="shared" si="2"/>
        <v>2.6719433957064598</v>
      </c>
      <c r="E29">
        <f t="shared" si="3"/>
        <v>30.03264890082125</v>
      </c>
      <c r="F29">
        <f t="shared" si="4"/>
        <v>3.2648900821250493E-2</v>
      </c>
      <c r="G29">
        <f t="shared" si="5"/>
        <v>2.692347944776521E-2</v>
      </c>
      <c r="H29">
        <f t="shared" si="6"/>
        <v>1.5426472387705674</v>
      </c>
      <c r="J29">
        <f t="shared" si="7"/>
        <v>3.2648900821252713E-2</v>
      </c>
      <c r="K29">
        <f t="shared" si="8"/>
        <v>1.7326787563055197</v>
      </c>
      <c r="L29">
        <f t="shared" si="16"/>
        <v>1.8145923768787624</v>
      </c>
      <c r="M29">
        <f t="shared" si="9"/>
        <v>3.4515856543256868E-2</v>
      </c>
      <c r="N29">
        <f t="shared" si="10"/>
        <v>3.6144358905487919</v>
      </c>
      <c r="O29" s="1">
        <f t="shared" si="11"/>
        <v>104.16519711254689</v>
      </c>
      <c r="P29" s="1"/>
      <c r="Q29" s="12">
        <f t="shared" si="12"/>
        <v>1.4800559266946478</v>
      </c>
      <c r="R29">
        <f t="shared" si="13"/>
        <v>1.4551331076936642</v>
      </c>
      <c r="S29">
        <f t="shared" si="14"/>
        <v>4.5847023689297786E-2</v>
      </c>
      <c r="T29">
        <f t="shared" si="15"/>
        <v>2.6269184351658765</v>
      </c>
      <c r="W29" s="1"/>
      <c r="AC29" s="1"/>
    </row>
    <row r="30" spans="1:47" x14ac:dyDescent="0.2">
      <c r="A30">
        <v>15</v>
      </c>
      <c r="B30">
        <f t="shared" si="0"/>
        <v>1.5</v>
      </c>
      <c r="C30">
        <f t="shared" si="1"/>
        <v>4.9958395721942765E-2</v>
      </c>
      <c r="D30">
        <f t="shared" si="2"/>
        <v>2.8624896482411892</v>
      </c>
      <c r="E30">
        <f t="shared" si="3"/>
        <v>30.037476591751179</v>
      </c>
      <c r="F30">
        <f t="shared" si="4"/>
        <v>3.7476591751179456E-2</v>
      </c>
      <c r="G30">
        <f t="shared" si="5"/>
        <v>2.8843493218345506E-2</v>
      </c>
      <c r="H30">
        <f t="shared" si="6"/>
        <v>1.652659168964568</v>
      </c>
      <c r="J30">
        <f t="shared" si="7"/>
        <v>3.74765917511799E-2</v>
      </c>
      <c r="K30">
        <f t="shared" si="8"/>
        <v>1.7327715447305647</v>
      </c>
      <c r="L30">
        <f t="shared" si="16"/>
        <v>1.8058569498472425</v>
      </c>
      <c r="M30">
        <f t="shared" si="9"/>
        <v>3.9613240628432439E-2</v>
      </c>
      <c r="N30">
        <f t="shared" si="10"/>
        <v>3.6157183269574196</v>
      </c>
      <c r="O30" s="1">
        <f t="shared" si="11"/>
        <v>104.20215592032056</v>
      </c>
      <c r="P30" s="1"/>
      <c r="Q30" s="12">
        <f t="shared" si="12"/>
        <v>1.5855193379685786</v>
      </c>
      <c r="R30">
        <f t="shared" si="13"/>
        <v>1.5589198970490712</v>
      </c>
      <c r="S30">
        <f t="shared" si="14"/>
        <v>4.9119588978354292E-2</v>
      </c>
      <c r="T30">
        <f t="shared" si="15"/>
        <v>2.814428144549983</v>
      </c>
      <c r="W30" s="1"/>
      <c r="AC30" s="1"/>
    </row>
    <row r="31" spans="1:47" x14ac:dyDescent="0.2">
      <c r="A31">
        <v>16</v>
      </c>
      <c r="B31">
        <f t="shared" si="0"/>
        <v>1.6</v>
      </c>
      <c r="C31">
        <f t="shared" si="1"/>
        <v>5.3282851559692368E-2</v>
      </c>
      <c r="D31">
        <f t="shared" si="2"/>
        <v>3.0529725547492044</v>
      </c>
      <c r="E31">
        <f t="shared" si="3"/>
        <v>30.042636369000643</v>
      </c>
      <c r="F31">
        <f t="shared" si="4"/>
        <v>4.2636369000643271E-2</v>
      </c>
      <c r="G31">
        <f t="shared" si="5"/>
        <v>3.0762868691179262E-2</v>
      </c>
      <c r="H31">
        <f t="shared" si="6"/>
        <v>1.7626345263129928</v>
      </c>
      <c r="J31">
        <f t="shared" si="7"/>
        <v>4.2636369000643715E-2</v>
      </c>
      <c r="K31">
        <f t="shared" si="8"/>
        <v>1.7328706975430914</v>
      </c>
      <c r="L31">
        <f t="shared" si="16"/>
        <v>1.796522705563937</v>
      </c>
      <c r="M31">
        <f t="shared" si="9"/>
        <v>4.5059451479004919E-2</v>
      </c>
      <c r="N31">
        <f t="shared" si="10"/>
        <v>3.6170892235866772</v>
      </c>
      <c r="O31" s="1">
        <f t="shared" si="11"/>
        <v>104.24166408201765</v>
      </c>
      <c r="P31" s="1"/>
      <c r="Q31" s="12">
        <f t="shared" si="12"/>
        <v>1.6909301625877866</v>
      </c>
      <c r="R31">
        <f t="shared" si="13"/>
        <v>1.6626754949711167</v>
      </c>
      <c r="S31">
        <f t="shared" si="14"/>
        <v>5.2391697076001588E-2</v>
      </c>
      <c r="T31">
        <f t="shared" si="15"/>
        <v>3.001911658023328</v>
      </c>
      <c r="W31" s="1"/>
      <c r="AC31" s="1"/>
    </row>
    <row r="32" spans="1:47" x14ac:dyDescent="0.2">
      <c r="A32">
        <v>17</v>
      </c>
      <c r="B32">
        <f t="shared" si="0"/>
        <v>1.7000000000000002</v>
      </c>
      <c r="C32">
        <f t="shared" si="1"/>
        <v>5.660612893896759E-2</v>
      </c>
      <c r="D32">
        <f t="shared" si="2"/>
        <v>3.2433879385688891</v>
      </c>
      <c r="E32">
        <f t="shared" si="3"/>
        <v>30.048128061494946</v>
      </c>
      <c r="F32">
        <f t="shared" si="4"/>
        <v>4.8128061494946195E-2</v>
      </c>
      <c r="G32">
        <f t="shared" si="5"/>
        <v>3.2681563780695602E-2</v>
      </c>
      <c r="H32">
        <f t="shared" si="6"/>
        <v>1.8725708994191337</v>
      </c>
      <c r="J32">
        <f t="shared" si="7"/>
        <v>4.8128061494949748E-2</v>
      </c>
      <c r="K32">
        <f t="shared" si="8"/>
        <v>1.7329762078068573</v>
      </c>
      <c r="L32">
        <f t="shared" si="16"/>
        <v>1.7865903662286975</v>
      </c>
      <c r="M32">
        <f t="shared" si="9"/>
        <v>5.0853948350369771E-2</v>
      </c>
      <c r="N32">
        <f t="shared" si="10"/>
        <v>3.6185485838808744</v>
      </c>
      <c r="O32" s="1">
        <f t="shared" si="11"/>
        <v>104.28372169690044</v>
      </c>
      <c r="P32" s="1"/>
      <c r="Q32" s="12">
        <f t="shared" si="12"/>
        <v>1.7962849429268126</v>
      </c>
      <c r="R32">
        <f t="shared" si="13"/>
        <v>1.7663978585382023</v>
      </c>
      <c r="S32">
        <f t="shared" si="14"/>
        <v>5.5663318352962926E-2</v>
      </c>
      <c r="T32">
        <f t="shared" si="15"/>
        <v>3.1893672779033344</v>
      </c>
      <c r="W32" s="1"/>
      <c r="AC32" s="1"/>
    </row>
    <row r="33" spans="1:33" x14ac:dyDescent="0.2">
      <c r="A33">
        <v>18</v>
      </c>
      <c r="B33">
        <f t="shared" si="0"/>
        <v>1.8</v>
      </c>
      <c r="C33">
        <f t="shared" si="1"/>
        <v>5.9928155121207888E-2</v>
      </c>
      <c r="D33">
        <f t="shared" si="2"/>
        <v>3.4337316319647999</v>
      </c>
      <c r="E33">
        <f t="shared" si="3"/>
        <v>30.053951487283666</v>
      </c>
      <c r="F33">
        <f t="shared" si="4"/>
        <v>5.39514872836655E-2</v>
      </c>
      <c r="G33">
        <f t="shared" si="5"/>
        <v>3.4599536491267027E-2</v>
      </c>
      <c r="H33">
        <f t="shared" si="6"/>
        <v>1.9824658820398104</v>
      </c>
      <c r="J33">
        <f t="shared" si="7"/>
        <v>5.395148728366328E-2</v>
      </c>
      <c r="K33">
        <f t="shared" si="8"/>
        <v>1.7330880681466698</v>
      </c>
      <c r="L33">
        <f t="shared" si="16"/>
        <v>1.7760606996716148</v>
      </c>
      <c r="M33">
        <f t="shared" si="9"/>
        <v>5.6996156461526254E-2</v>
      </c>
      <c r="N33">
        <f t="shared" si="10"/>
        <v>3.6200964115634742</v>
      </c>
      <c r="O33" s="1">
        <f t="shared" si="11"/>
        <v>104.32832887227623</v>
      </c>
      <c r="P33" s="1"/>
      <c r="Q33" s="12">
        <f t="shared" si="12"/>
        <v>1.9015802306123084</v>
      </c>
      <c r="R33">
        <f t="shared" si="13"/>
        <v>1.8700849518383276</v>
      </c>
      <c r="S33">
        <f t="shared" si="14"/>
        <v>5.8934423343524285E-2</v>
      </c>
      <c r="T33">
        <f t="shared" si="15"/>
        <v>3.3767933158791568</v>
      </c>
      <c r="W33" s="1"/>
      <c r="AC33" s="1"/>
    </row>
    <row r="34" spans="1:33" x14ac:dyDescent="0.2">
      <c r="A34">
        <v>19</v>
      </c>
      <c r="B34">
        <f t="shared" si="0"/>
        <v>1.9000000000000001</v>
      </c>
      <c r="C34">
        <f t="shared" si="1"/>
        <v>6.324885753307323E-2</v>
      </c>
      <c r="D34">
        <f t="shared" si="2"/>
        <v>3.6239994766682098</v>
      </c>
      <c r="E34">
        <f t="shared" si="3"/>
        <v>30.060106453570651</v>
      </c>
      <c r="F34">
        <f t="shared" si="4"/>
        <v>6.0106453570650586E-2</v>
      </c>
      <c r="G34">
        <f t="shared" si="5"/>
        <v>3.6516744922656122E-2</v>
      </c>
      <c r="H34">
        <f t="shared" si="6"/>
        <v>2.0923170733974539</v>
      </c>
      <c r="J34">
        <f t="shared" si="7"/>
        <v>6.0106453570651919E-2</v>
      </c>
      <c r="K34">
        <f t="shared" si="8"/>
        <v>1.7332062707499754</v>
      </c>
      <c r="L34">
        <f t="shared" si="16"/>
        <v>1.7649345191741084</v>
      </c>
      <c r="M34">
        <f t="shared" si="9"/>
        <v>6.3485467152812253E-2</v>
      </c>
      <c r="N34">
        <f t="shared" si="10"/>
        <v>3.6217327106475481</v>
      </c>
      <c r="O34" s="1">
        <f t="shared" si="11"/>
        <v>104.37548572379858</v>
      </c>
      <c r="P34" s="1"/>
      <c r="Q34" s="12">
        <f t="shared" si="12"/>
        <v>2.0068125870803222</v>
      </c>
      <c r="R34">
        <f t="shared" si="13"/>
        <v>1.9737347463897028</v>
      </c>
      <c r="S34">
        <f t="shared" si="14"/>
        <v>6.2204982755452089E-2</v>
      </c>
      <c r="T34">
        <f t="shared" si="15"/>
        <v>3.5641880935799382</v>
      </c>
      <c r="W34" s="1"/>
      <c r="AC34" s="1"/>
    </row>
    <row r="35" spans="1:33" x14ac:dyDescent="0.2">
      <c r="A35">
        <v>20</v>
      </c>
      <c r="B35">
        <f t="shared" si="0"/>
        <v>2</v>
      </c>
      <c r="C35">
        <f t="shared" si="1"/>
        <v>6.6568163775823808E-2</v>
      </c>
      <c r="D35">
        <f t="shared" si="2"/>
        <v>3.8141873244145423</v>
      </c>
      <c r="E35">
        <f t="shared" si="3"/>
        <v>30.066592756745816</v>
      </c>
      <c r="F35">
        <f t="shared" si="4"/>
        <v>6.6592756745816217E-2</v>
      </c>
      <c r="G35">
        <f t="shared" si="5"/>
        <v>3.8433147275430971E-2</v>
      </c>
      <c r="H35">
        <f t="shared" si="6"/>
        <v>2.2021220784903943</v>
      </c>
      <c r="J35">
        <f t="shared" si="7"/>
        <v>6.6592756745820214E-2</v>
      </c>
      <c r="K35">
        <f t="shared" si="8"/>
        <v>1.7333308073685407</v>
      </c>
      <c r="L35">
        <f t="shared" si="16"/>
        <v>1.7532126832797157</v>
      </c>
      <c r="M35">
        <f t="shared" si="9"/>
        <v>7.0321238052666518E-2</v>
      </c>
      <c r="N35">
        <f t="shared" si="10"/>
        <v>3.623457485446743</v>
      </c>
      <c r="O35" s="1">
        <f t="shared" si="11"/>
        <v>104.42519237578338</v>
      </c>
      <c r="P35" s="1"/>
      <c r="Q35" s="12">
        <f t="shared" si="12"/>
        <v>2.1119785841298224</v>
      </c>
      <c r="R35">
        <f t="shared" si="13"/>
        <v>2.0773452215582306</v>
      </c>
      <c r="S35">
        <f t="shared" si="14"/>
        <v>6.5474967479856067E-2</v>
      </c>
      <c r="T35">
        <f t="shared" si="15"/>
        <v>3.7515499431399304</v>
      </c>
      <c r="W35" s="1"/>
      <c r="AC35" s="1"/>
    </row>
    <row r="36" spans="1:33" x14ac:dyDescent="0.2">
      <c r="A36">
        <v>21</v>
      </c>
      <c r="B36">
        <f t="shared" si="0"/>
        <v>2.1</v>
      </c>
      <c r="C36">
        <f t="shared" si="1"/>
        <v>6.9886001634642508E-2</v>
      </c>
      <c r="D36">
        <f t="shared" si="2"/>
        <v>4.0042910374775271</v>
      </c>
      <c r="E36">
        <f t="shared" si="3"/>
        <v>30.07341018241862</v>
      </c>
      <c r="F36">
        <f t="shared" si="4"/>
        <v>7.341018241861974E-2</v>
      </c>
      <c r="G36">
        <f t="shared" si="5"/>
        <v>4.034870185634748E-2</v>
      </c>
      <c r="H36">
        <f t="shared" si="6"/>
        <v>2.3118785084012563</v>
      </c>
      <c r="J36">
        <f t="shared" si="7"/>
        <v>7.3410182418622849E-2</v>
      </c>
      <c r="K36">
        <f t="shared" si="8"/>
        <v>1.7334616693202238</v>
      </c>
      <c r="L36">
        <f t="shared" si="16"/>
        <v>1.7408960955946406</v>
      </c>
      <c r="M36">
        <f t="shared" si="9"/>
        <v>7.7502793253351354E-2</v>
      </c>
      <c r="N36">
        <f t="shared" si="10"/>
        <v>3.625270740586839</v>
      </c>
      <c r="O36" s="1">
        <f t="shared" si="11"/>
        <v>104.47744896154198</v>
      </c>
      <c r="P36" s="1"/>
      <c r="Q36" s="12">
        <f t="shared" si="12"/>
        <v>2.2170748044722659</v>
      </c>
      <c r="R36">
        <f t="shared" si="13"/>
        <v>2.1809143649716902</v>
      </c>
      <c r="S36">
        <f t="shared" si="14"/>
        <v>6.8744348600994848E-2</v>
      </c>
      <c r="T36">
        <f t="shared" si="15"/>
        <v>3.9388772077603282</v>
      </c>
      <c r="W36" s="1"/>
      <c r="AC36" s="1"/>
    </row>
    <row r="37" spans="1:33" x14ac:dyDescent="0.2">
      <c r="A37">
        <v>22</v>
      </c>
      <c r="B37">
        <f t="shared" si="0"/>
        <v>2.2000000000000002</v>
      </c>
      <c r="C37">
        <f t="shared" si="1"/>
        <v>7.3202299087897063E-2</v>
      </c>
      <c r="D37">
        <f t="shared" si="2"/>
        <v>4.1943064891998949</v>
      </c>
      <c r="E37">
        <f t="shared" si="3"/>
        <v>30.080558505453318</v>
      </c>
      <c r="F37">
        <f t="shared" si="4"/>
        <v>8.0558505453318219E-2</v>
      </c>
      <c r="G37">
        <f t="shared" si="5"/>
        <v>4.2263367083696865E-2</v>
      </c>
      <c r="H37">
        <f t="shared" si="6"/>
        <v>2.4215839806033537</v>
      </c>
      <c r="J37">
        <f t="shared" si="7"/>
        <v>8.0558505453316442E-2</v>
      </c>
      <c r="K37">
        <f t="shared" si="8"/>
        <v>1.7335988474908368</v>
      </c>
      <c r="L37">
        <f t="shared" si="16"/>
        <v>1.7279857045781322</v>
      </c>
      <c r="M37">
        <f t="shared" si="9"/>
        <v>8.5029423495551149E-2</v>
      </c>
      <c r="N37">
        <f t="shared" si="10"/>
        <v>3.6271724810178365</v>
      </c>
      <c r="O37" s="1">
        <f t="shared" si="11"/>
        <v>104.5322556237295</v>
      </c>
      <c r="P37" s="1"/>
      <c r="Q37" s="12">
        <f t="shared" si="12"/>
        <v>2.3220978422769933</v>
      </c>
      <c r="R37">
        <f t="shared" si="13"/>
        <v>2.2844401729304464</v>
      </c>
      <c r="S37">
        <f t="shared" si="14"/>
        <v>7.2013097406020715E-2</v>
      </c>
      <c r="T37">
        <f t="shared" si="15"/>
        <v>4.12616824226762</v>
      </c>
      <c r="W37" s="1"/>
      <c r="AC37" s="1"/>
    </row>
    <row r="38" spans="1:33" x14ac:dyDescent="0.2">
      <c r="A38">
        <v>23</v>
      </c>
      <c r="B38">
        <f t="shared" si="0"/>
        <v>2.3000000000000003</v>
      </c>
      <c r="C38">
        <f t="shared" si="1"/>
        <v>7.6516984316339146E-2</v>
      </c>
      <c r="D38">
        <f t="shared" si="2"/>
        <v>4.3842295645204663</v>
      </c>
      <c r="E38">
        <f t="shared" si="3"/>
        <v>30.088037490005892</v>
      </c>
      <c r="F38">
        <f t="shared" si="4"/>
        <v>8.8037490005891783E-2</v>
      </c>
      <c r="G38">
        <f t="shared" si="5"/>
        <v>4.4177101492616784E-2</v>
      </c>
      <c r="H38">
        <f t="shared" si="6"/>
        <v>2.5312361192650075</v>
      </c>
      <c r="J38">
        <f t="shared" si="7"/>
        <v>8.8037490005890007E-2</v>
      </c>
      <c r="K38">
        <f t="shared" si="8"/>
        <v>1.7337423323360988</v>
      </c>
      <c r="L38">
        <f t="shared" si="16"/>
        <v>1.7144825033228719</v>
      </c>
      <c r="M38">
        <f t="shared" si="9"/>
        <v>9.290038636170575E-2</v>
      </c>
      <c r="N38">
        <f t="shared" si="10"/>
        <v>3.6291627120265666</v>
      </c>
      <c r="O38" s="1">
        <f t="shared" si="11"/>
        <v>104.58961251470825</v>
      </c>
      <c r="P38" s="1"/>
      <c r="Q38" s="12">
        <f t="shared" si="12"/>
        <v>2.4270443037122695</v>
      </c>
      <c r="R38">
        <f t="shared" si="13"/>
        <v>2.3879206508145372</v>
      </c>
      <c r="S38">
        <f t="shared" si="14"/>
        <v>7.5281185394661415E-2</v>
      </c>
      <c r="T38">
        <f t="shared" si="15"/>
        <v>4.313421413668328</v>
      </c>
      <c r="W38" s="1"/>
      <c r="AC38" s="1"/>
    </row>
    <row r="39" spans="1:33" x14ac:dyDescent="0.2">
      <c r="A39">
        <v>24</v>
      </c>
      <c r="B39">
        <f t="shared" si="0"/>
        <v>2.4000000000000004</v>
      </c>
      <c r="C39">
        <f t="shared" si="1"/>
        <v>7.9829985712237331E-2</v>
      </c>
      <c r="D39">
        <f t="shared" si="2"/>
        <v>4.5740561604974435</v>
      </c>
      <c r="E39">
        <f t="shared" si="3"/>
        <v>30.095846889562686</v>
      </c>
      <c r="F39">
        <f t="shared" si="4"/>
        <v>9.5846889562686499E-2</v>
      </c>
      <c r="G39">
        <f t="shared" si="5"/>
        <v>4.6089863740364202E-2</v>
      </c>
      <c r="H39">
        <f t="shared" si="6"/>
        <v>2.6408325555516652</v>
      </c>
      <c r="J39">
        <f t="shared" si="7"/>
        <v>9.5846889562687387E-2</v>
      </c>
      <c r="K39">
        <f t="shared" si="8"/>
        <v>1.7338921138836754</v>
      </c>
      <c r="L39">
        <f t="shared" si="16"/>
        <v>1.7003875293253734</v>
      </c>
      <c r="M39">
        <f t="shared" si="9"/>
        <v>0.10111490647803287</v>
      </c>
      <c r="N39">
        <f t="shared" si="10"/>
        <v>3.6312414392497692</v>
      </c>
      <c r="O39" s="1">
        <f t="shared" si="11"/>
        <v>104.64951979692462</v>
      </c>
      <c r="P39" s="1"/>
      <c r="Q39" s="12">
        <f t="shared" si="12"/>
        <v>2.5319108074817582</v>
      </c>
      <c r="R39">
        <f t="shared" si="13"/>
        <v>2.4913538134869548</v>
      </c>
      <c r="S39">
        <f t="shared" si="14"/>
        <v>7.8548584288835155E-2</v>
      </c>
      <c r="T39">
        <f t="shared" si="15"/>
        <v>4.5006351016999293</v>
      </c>
      <c r="W39" s="1"/>
      <c r="AC39" s="1"/>
    </row>
    <row r="40" spans="1:33" x14ac:dyDescent="0.2">
      <c r="A40">
        <v>25</v>
      </c>
      <c r="B40">
        <f t="shared" si="0"/>
        <v>2.5</v>
      </c>
      <c r="C40">
        <f t="shared" si="1"/>
        <v>8.3141231888441219E-2</v>
      </c>
      <c r="D40">
        <f t="shared" si="2"/>
        <v>4.763782186827763</v>
      </c>
      <c r="E40">
        <f t="shared" si="3"/>
        <v>30.103986446980738</v>
      </c>
      <c r="F40">
        <f t="shared" si="4"/>
        <v>0.10398644698073767</v>
      </c>
      <c r="G40">
        <f t="shared" si="5"/>
        <v>4.8001612611548637E-2</v>
      </c>
      <c r="H40">
        <f t="shared" si="6"/>
        <v>2.7503709279257533</v>
      </c>
      <c r="J40">
        <f t="shared" si="7"/>
        <v>0.103986446980735</v>
      </c>
      <c r="K40">
        <f t="shared" si="8"/>
        <v>1.7340481817353079</v>
      </c>
      <c r="L40">
        <f t="shared" si="16"/>
        <v>1.6857018642466066</v>
      </c>
      <c r="M40">
        <f t="shared" si="9"/>
        <v>0.10967217572507029</v>
      </c>
      <c r="N40">
        <f t="shared" si="10"/>
        <v>3.6334086686877201</v>
      </c>
      <c r="O40" s="1">
        <f t="shared" si="11"/>
        <v>104.71197764330186</v>
      </c>
      <c r="P40" s="1"/>
      <c r="Q40" s="12">
        <f t="shared" si="12"/>
        <v>2.6366939853562439</v>
      </c>
      <c r="R40">
        <f t="shared" si="13"/>
        <v>2.5947376856929756</v>
      </c>
      <c r="S40">
        <f t="shared" si="14"/>
        <v>8.1815266042197132E-2</v>
      </c>
      <c r="T40">
        <f t="shared" si="15"/>
        <v>4.6878076993778395</v>
      </c>
      <c r="W40" s="1"/>
      <c r="AC40" s="1"/>
    </row>
    <row r="41" spans="1:33" x14ac:dyDescent="0.2">
      <c r="A41">
        <v>26</v>
      </c>
      <c r="B41">
        <f t="shared" si="0"/>
        <v>2.6</v>
      </c>
      <c r="C41">
        <f t="shared" si="1"/>
        <v>8.645065168737405E-2</v>
      </c>
      <c r="D41">
        <f t="shared" si="2"/>
        <v>4.9534035663623515</v>
      </c>
      <c r="E41">
        <f t="shared" si="3"/>
        <v>30.112455894529759</v>
      </c>
      <c r="F41">
        <f t="shared" si="4"/>
        <v>0.11245589452975935</v>
      </c>
      <c r="G41">
        <f t="shared" si="5"/>
        <v>4.9912307023323985E-2</v>
      </c>
      <c r="H41">
        <f t="shared" si="6"/>
        <v>2.8598488824441564</v>
      </c>
      <c r="J41">
        <f t="shared" si="7"/>
        <v>0.11245589452976157</v>
      </c>
      <c r="K41">
        <f t="shared" si="8"/>
        <v>1.7342105250690298</v>
      </c>
      <c r="L41">
        <f t="shared" si="16"/>
        <v>1.6704266336628215</v>
      </c>
      <c r="M41">
        <f t="shared" si="9"/>
        <v>0.11857135345670974</v>
      </c>
      <c r="N41">
        <f t="shared" si="10"/>
        <v>3.6356644067183228</v>
      </c>
      <c r="O41" s="1">
        <f t="shared" si="11"/>
        <v>104.77698623764613</v>
      </c>
      <c r="P41" s="1"/>
      <c r="Q41" s="12">
        <f t="shared" si="12"/>
        <v>2.7413904827004187</v>
      </c>
      <c r="R41">
        <f t="shared" si="13"/>
        <v>2.6980703024553843</v>
      </c>
      <c r="S41">
        <f t="shared" si="14"/>
        <v>8.5081202849614054E-2</v>
      </c>
      <c r="T41">
        <f t="shared" si="15"/>
        <v>4.8749376135382869</v>
      </c>
      <c r="W41" s="1"/>
      <c r="AC41" s="1"/>
    </row>
    <row r="42" spans="1:33" x14ac:dyDescent="0.2">
      <c r="A42">
        <v>27</v>
      </c>
      <c r="B42">
        <f t="shared" si="0"/>
        <v>2.7</v>
      </c>
      <c r="C42">
        <f t="shared" si="1"/>
        <v>8.9758174189950538E-2</v>
      </c>
      <c r="D42">
        <f t="shared" si="2"/>
        <v>5.1429162356170925</v>
      </c>
      <c r="E42">
        <f t="shared" si="3"/>
        <v>30.121254953935768</v>
      </c>
      <c r="F42">
        <f t="shared" si="4"/>
        <v>0.12125495393576813</v>
      </c>
      <c r="G42">
        <f t="shared" si="5"/>
        <v>5.1821906030537268E-2</v>
      </c>
      <c r="H42">
        <f t="shared" si="6"/>
        <v>2.9692640730532252</v>
      </c>
      <c r="J42">
        <f t="shared" si="7"/>
        <v>0.12125495393576324</v>
      </c>
      <c r="K42">
        <f t="shared" si="8"/>
        <v>1.7343791326414664</v>
      </c>
      <c r="L42">
        <f t="shared" si="16"/>
        <v>1.6545630068068915</v>
      </c>
      <c r="M42">
        <f t="shared" si="9"/>
        <v>0.12781156672748617</v>
      </c>
      <c r="N42">
        <f t="shared" si="10"/>
        <v>3.6380086601116073</v>
      </c>
      <c r="O42" s="1">
        <f t="shared" si="11"/>
        <v>104.84454577506433</v>
      </c>
      <c r="P42" s="1"/>
      <c r="Q42" s="12">
        <f t="shared" si="12"/>
        <v>2.8459969589945269</v>
      </c>
      <c r="R42">
        <f t="shared" si="13"/>
        <v>2.8013497094654189</v>
      </c>
      <c r="S42">
        <f t="shared" si="14"/>
        <v>8.8346367156564215E-2</v>
      </c>
      <c r="T42">
        <f t="shared" si="15"/>
        <v>5.0620232653769088</v>
      </c>
      <c r="W42" s="1"/>
      <c r="AC42" s="1"/>
    </row>
    <row r="43" spans="1:33" x14ac:dyDescent="0.2">
      <c r="A43">
        <v>28</v>
      </c>
      <c r="B43">
        <f t="shared" si="0"/>
        <v>2.8000000000000003</v>
      </c>
      <c r="C43">
        <f t="shared" si="1"/>
        <v>9.3063728724417955E-2</v>
      </c>
      <c r="D43">
        <f t="shared" si="2"/>
        <v>5.3323161452793979</v>
      </c>
      <c r="E43">
        <f t="shared" si="3"/>
        <v>30.13038333642637</v>
      </c>
      <c r="F43">
        <f t="shared" si="4"/>
        <v>0.13038333642636957</v>
      </c>
      <c r="G43">
        <f t="shared" si="5"/>
        <v>5.3730368830833014E-2</v>
      </c>
      <c r="H43">
        <f t="shared" si="6"/>
        <v>3.0786141618812488</v>
      </c>
      <c r="J43">
        <f t="shared" si="7"/>
        <v>0.13038333642637401</v>
      </c>
      <c r="K43">
        <f t="shared" si="8"/>
        <v>1.7345539927902232</v>
      </c>
      <c r="L43">
        <f t="shared" si="16"/>
        <v>1.6381121963000371</v>
      </c>
      <c r="M43">
        <f t="shared" si="9"/>
        <v>0.13739191052815422</v>
      </c>
      <c r="N43">
        <f t="shared" si="10"/>
        <v>3.6404414360447888</v>
      </c>
      <c r="O43" s="1">
        <f t="shared" si="11"/>
        <v>104.91465646239818</v>
      </c>
      <c r="P43" s="1"/>
      <c r="Q43" s="12">
        <f t="shared" si="12"/>
        <v>2.9505100883507058</v>
      </c>
      <c r="R43">
        <f t="shared" si="13"/>
        <v>2.9045739634693102</v>
      </c>
      <c r="S43">
        <f t="shared" si="14"/>
        <v>9.1610731668460454E-2</v>
      </c>
      <c r="T43">
        <f t="shared" si="15"/>
        <v>5.2490630909829319</v>
      </c>
      <c r="W43" s="1"/>
      <c r="AC43" s="1"/>
    </row>
    <row r="44" spans="1:33" x14ac:dyDescent="0.2">
      <c r="A44">
        <v>29</v>
      </c>
      <c r="B44">
        <f t="shared" si="0"/>
        <v>2.9000000000000004</v>
      </c>
      <c r="C44">
        <f t="shared" si="1"/>
        <v>9.6367244875117317E-2</v>
      </c>
      <c r="D44">
        <f t="shared" si="2"/>
        <v>5.5215992607102065</v>
      </c>
      <c r="E44">
        <f t="shared" si="3"/>
        <v>30.139840742777658</v>
      </c>
      <c r="F44">
        <f t="shared" si="4"/>
        <v>0.13984074277765757</v>
      </c>
      <c r="G44">
        <f t="shared" si="5"/>
        <v>5.5637654769711567E-2</v>
      </c>
      <c r="H44">
        <f t="shared" si="6"/>
        <v>3.1878968195282771</v>
      </c>
      <c r="J44">
        <f t="shared" si="7"/>
        <v>0.1398407427776549</v>
      </c>
      <c r="K44">
        <f t="shared" si="8"/>
        <v>1.7347350934363555</v>
      </c>
      <c r="L44">
        <f t="shared" si="16"/>
        <v>1.6210754578743072</v>
      </c>
      <c r="M44">
        <f t="shared" si="9"/>
        <v>0.147311448029284</v>
      </c>
      <c r="N44">
        <f t="shared" si="10"/>
        <v>3.6429627421176018</v>
      </c>
      <c r="O44" s="1">
        <f t="shared" si="11"/>
        <v>104.98731851866604</v>
      </c>
      <c r="P44" s="1"/>
      <c r="Q44" s="12">
        <f t="shared" si="12"/>
        <v>3.0549265600238358</v>
      </c>
      <c r="R44">
        <f t="shared" si="13"/>
        <v>3.0077411326502488</v>
      </c>
      <c r="S44">
        <f t="shared" si="14"/>
        <v>9.487426935989357E-2</v>
      </c>
      <c r="T44">
        <f t="shared" si="15"/>
        <v>5.4360555418688019</v>
      </c>
      <c r="W44" s="1"/>
      <c r="AC44" s="1"/>
    </row>
    <row r="45" spans="1:33" x14ac:dyDescent="0.2">
      <c r="A45">
        <v>30</v>
      </c>
      <c r="B45">
        <f t="shared" si="0"/>
        <v>3</v>
      </c>
      <c r="C45">
        <f t="shared" si="1"/>
        <v>9.9668652491162038E-2</v>
      </c>
      <c r="D45">
        <f t="shared" si="2"/>
        <v>5.7107615624412436</v>
      </c>
      <c r="E45">
        <f t="shared" si="3"/>
        <v>30.14962686336267</v>
      </c>
      <c r="F45">
        <f t="shared" si="4"/>
        <v>0.14962686336266984</v>
      </c>
      <c r="G45">
        <f t="shared" si="5"/>
        <v>5.7543723345539671E-2</v>
      </c>
      <c r="H45">
        <f t="shared" si="6"/>
        <v>3.29710972535322</v>
      </c>
      <c r="J45">
        <f t="shared" si="7"/>
        <v>0.14962686336266851</v>
      </c>
      <c r="K45">
        <f t="shared" si="8"/>
        <v>1.734922422086921</v>
      </c>
      <c r="L45">
        <f t="shared" si="16"/>
        <v>1.6034540900857772</v>
      </c>
      <c r="M45">
        <f t="shared" si="9"/>
        <v>0.15756921083284439</v>
      </c>
      <c r="N45">
        <f t="shared" si="10"/>
        <v>3.6455725863682114</v>
      </c>
      <c r="O45" s="1">
        <f t="shared" si="11"/>
        <v>105.0625321755215</v>
      </c>
      <c r="P45" s="1"/>
      <c r="Q45" s="12">
        <f t="shared" si="12"/>
        <v>3.1592430789167159</v>
      </c>
      <c r="R45">
        <f t="shared" si="13"/>
        <v>3.110849297005652</v>
      </c>
      <c r="S45">
        <f t="shared" si="14"/>
        <v>9.8136953483793712E-2</v>
      </c>
      <c r="T45">
        <f t="shared" si="15"/>
        <v>5.6229990854951035</v>
      </c>
      <c r="W45" s="1"/>
      <c r="AC45" s="1"/>
      <c r="AF45" s="3"/>
      <c r="AG45" s="3"/>
    </row>
    <row r="46" spans="1:33" x14ac:dyDescent="0.2">
      <c r="A46">
        <v>31</v>
      </c>
      <c r="B46">
        <f t="shared" si="0"/>
        <v>3.1</v>
      </c>
      <c r="C46">
        <f t="shared" si="1"/>
        <v>0.10296788169503178</v>
      </c>
      <c r="D46">
        <f t="shared" si="2"/>
        <v>5.8997990466674253</v>
      </c>
      <c r="E46">
        <f t="shared" si="3"/>
        <v>30.159741378201506</v>
      </c>
      <c r="F46">
        <f t="shared" si="4"/>
        <v>0.15974137820150602</v>
      </c>
      <c r="G46">
        <f t="shared" si="5"/>
        <v>5.9448534214512141E-2</v>
      </c>
      <c r="H46">
        <f t="shared" si="6"/>
        <v>3.4062505677581361</v>
      </c>
      <c r="J46">
        <f t="shared" si="7"/>
        <v>0.15974137820150558</v>
      </c>
      <c r="K46">
        <f t="shared" si="8"/>
        <v>1.7351159658376167</v>
      </c>
      <c r="L46">
        <f t="shared" si="16"/>
        <v>1.5852494340186545</v>
      </c>
      <c r="M46">
        <f t="shared" si="9"/>
        <v>0.16816419923161174</v>
      </c>
      <c r="N46">
        <f t="shared" si="10"/>
        <v>3.6482709772893882</v>
      </c>
      <c r="O46" s="1">
        <f t="shared" si="11"/>
        <v>105.14029767771952</v>
      </c>
      <c r="P46" s="1"/>
      <c r="Q46" s="12">
        <f t="shared" si="12"/>
        <v>3.2634563660794003</v>
      </c>
      <c r="R46">
        <f t="shared" si="13"/>
        <v>3.2138965487195641</v>
      </c>
      <c r="S46">
        <f t="shared" si="14"/>
        <v>0.10139875758050641</v>
      </c>
      <c r="T46">
        <f t="shared" si="15"/>
        <v>5.809892205790594</v>
      </c>
      <c r="W46" s="1"/>
      <c r="AC46" s="1"/>
    </row>
    <row r="47" spans="1:33" x14ac:dyDescent="0.2">
      <c r="A47">
        <v>32</v>
      </c>
      <c r="B47">
        <f t="shared" si="0"/>
        <v>3.2</v>
      </c>
      <c r="C47">
        <f t="shared" si="1"/>
        <v>0.10626486289107881</v>
      </c>
      <c r="D47">
        <f t="shared" si="2"/>
        <v>6.0887077257342623</v>
      </c>
      <c r="E47">
        <f t="shared" si="3"/>
        <v>30.170183957012924</v>
      </c>
      <c r="F47">
        <f t="shared" si="4"/>
        <v>0.17018395701292377</v>
      </c>
      <c r="G47">
        <f t="shared" si="5"/>
        <v>6.1352047195563031E-2</v>
      </c>
      <c r="H47">
        <f t="shared" si="6"/>
        <v>3.5153170444696307</v>
      </c>
      <c r="J47">
        <f t="shared" si="7"/>
        <v>0.17018395701292377</v>
      </c>
      <c r="K47">
        <f t="shared" si="8"/>
        <v>1.7353157113754916</v>
      </c>
      <c r="L47">
        <f t="shared" si="16"/>
        <v>1.5664628729804435</v>
      </c>
      <c r="M47">
        <f t="shared" si="9"/>
        <v>0.1790953824762595</v>
      </c>
      <c r="N47">
        <f t="shared" si="10"/>
        <v>3.651057923845118</v>
      </c>
      <c r="O47" s="1">
        <f t="shared" si="11"/>
        <v>105.22061528359512</v>
      </c>
      <c r="P47" s="1"/>
      <c r="Q47" s="12">
        <f t="shared" si="12"/>
        <v>3.3675631592025321</v>
      </c>
      <c r="R47">
        <f t="shared" si="13"/>
        <v>3.3168809925300855</v>
      </c>
      <c r="S47">
        <f t="shared" si="14"/>
        <v>0.10465965548678263</v>
      </c>
      <c r="T47">
        <f t="shared" si="15"/>
        <v>5.9967334036673163</v>
      </c>
      <c r="W47" s="1"/>
      <c r="AC47" s="1"/>
    </row>
    <row r="48" spans="1:33" x14ac:dyDescent="0.2">
      <c r="A48">
        <v>33</v>
      </c>
      <c r="B48">
        <f t="shared" si="0"/>
        <v>3.3000000000000003</v>
      </c>
      <c r="C48">
        <f t="shared" si="1"/>
        <v>0.10955952677394436</v>
      </c>
      <c r="D48">
        <f t="shared" si="2"/>
        <v>6.2774836286200797</v>
      </c>
      <c r="E48">
        <f t="shared" si="3"/>
        <v>30.180954259267548</v>
      </c>
      <c r="F48">
        <f t="shared" si="4"/>
        <v>0.18095425926754771</v>
      </c>
      <c r="G48">
        <f t="shared" si="5"/>
        <v>6.3254222275224786E-2</v>
      </c>
      <c r="H48">
        <f t="shared" si="6"/>
        <v>3.6243068628172725</v>
      </c>
      <c r="J48">
        <f t="shared" si="7"/>
        <v>0.18095425926755171</v>
      </c>
      <c r="K48">
        <f t="shared" si="8"/>
        <v>1.7355216449817445</v>
      </c>
      <c r="L48">
        <f t="shared" si="16"/>
        <v>1.5470958321882842</v>
      </c>
      <c r="M48">
        <f t="shared" si="9"/>
        <v>0.1903616990500053</v>
      </c>
      <c r="N48">
        <f t="shared" si="10"/>
        <v>3.6539334354875854</v>
      </c>
      <c r="O48" s="1">
        <f t="shared" si="11"/>
        <v>105.30348526555284</v>
      </c>
      <c r="P48" s="1"/>
      <c r="Q48" s="12">
        <f t="shared" si="12"/>
        <v>3.4715602131044996</v>
      </c>
      <c r="R48">
        <f t="shared" si="13"/>
        <v>3.4198007460916653</v>
      </c>
      <c r="S48">
        <f t="shared" si="14"/>
        <v>0.10791962134467838</v>
      </c>
      <c r="T48">
        <f t="shared" si="15"/>
        <v>6.1835211975305135</v>
      </c>
      <c r="W48" s="1"/>
      <c r="AC48" s="1"/>
    </row>
    <row r="49" spans="1:33" x14ac:dyDescent="0.2">
      <c r="A49">
        <v>34</v>
      </c>
      <c r="B49">
        <f t="shared" si="0"/>
        <v>3.4000000000000004</v>
      </c>
      <c r="C49">
        <f t="shared" si="1"/>
        <v>0.11285180433688263</v>
      </c>
      <c r="D49">
        <f t="shared" si="2"/>
        <v>6.4661228014129781</v>
      </c>
      <c r="E49">
        <f t="shared" si="3"/>
        <v>30.19205193424256</v>
      </c>
      <c r="F49">
        <f t="shared" si="4"/>
        <v>0.19205193424255995</v>
      </c>
      <c r="G49">
        <f t="shared" si="5"/>
        <v>6.5155019612434167E-2</v>
      </c>
      <c r="H49">
        <f t="shared" si="6"/>
        <v>3.7332177400089606</v>
      </c>
      <c r="J49">
        <f t="shared" si="7"/>
        <v>0.19205193424255862</v>
      </c>
      <c r="K49">
        <f t="shared" si="8"/>
        <v>1.7357337525345955</v>
      </c>
      <c r="L49">
        <f t="shared" si="16"/>
        <v>1.5271497784466024</v>
      </c>
      <c r="M49">
        <f t="shared" si="9"/>
        <v>0.20196205695067812</v>
      </c>
      <c r="N49">
        <f t="shared" si="10"/>
        <v>3.6568975221744342</v>
      </c>
      <c r="O49" s="1">
        <f t="shared" si="11"/>
        <v>105.38890791056409</v>
      </c>
      <c r="P49" s="1"/>
      <c r="Q49" s="12">
        <f t="shared" si="12"/>
        <v>3.5754443002122569</v>
      </c>
      <c r="R49">
        <f t="shared" si="13"/>
        <v>3.5226539403321446</v>
      </c>
      <c r="S49">
        <f t="shared" si="14"/>
        <v>0.11117862961036322</v>
      </c>
      <c r="T49">
        <f t="shared" si="15"/>
        <v>6.3702541237833454</v>
      </c>
      <c r="W49" s="1"/>
      <c r="AC49" s="1"/>
    </row>
    <row r="50" spans="1:33" x14ac:dyDescent="0.2">
      <c r="A50">
        <v>35</v>
      </c>
      <c r="B50">
        <f t="shared" si="0"/>
        <v>3.5</v>
      </c>
      <c r="C50">
        <f t="shared" si="1"/>
        <v>0.11614162687999023</v>
      </c>
      <c r="D50">
        <f t="shared" si="2"/>
        <v>6.654621307782346</v>
      </c>
      <c r="E50">
        <f t="shared" si="3"/>
        <v>30.203476621077911</v>
      </c>
      <c r="F50">
        <f t="shared" si="4"/>
        <v>0.20347662107791109</v>
      </c>
      <c r="G50">
        <f t="shared" si="5"/>
        <v>6.7054399543283433E-2</v>
      </c>
      <c r="H50">
        <f t="shared" si="6"/>
        <v>3.8420474034031571</v>
      </c>
      <c r="J50">
        <f t="shared" si="7"/>
        <v>0.20347662107790931</v>
      </c>
      <c r="K50">
        <f t="shared" si="8"/>
        <v>1.7359520195122358</v>
      </c>
      <c r="L50">
        <f t="shared" si="16"/>
        <v>1.5066262198162599</v>
      </c>
      <c r="M50">
        <f t="shared" si="9"/>
        <v>0.21389533398003627</v>
      </c>
      <c r="N50">
        <f t="shared" si="10"/>
        <v>3.6599501943864414</v>
      </c>
      <c r="O50" s="1">
        <f t="shared" si="11"/>
        <v>105.47688352067662</v>
      </c>
      <c r="P50" s="1"/>
      <c r="Q50" s="12">
        <f t="shared" si="12"/>
        <v>3.6792122110356629</v>
      </c>
      <c r="R50">
        <f t="shared" si="13"/>
        <v>3.6254387198044187</v>
      </c>
      <c r="S50">
        <f t="shared" si="14"/>
        <v>0.11443665506283478</v>
      </c>
      <c r="T50">
        <f t="shared" si="15"/>
        <v>6.5569307373262005</v>
      </c>
      <c r="W50" s="1"/>
      <c r="AC50" s="1"/>
    </row>
    <row r="51" spans="1:33" x14ac:dyDescent="0.2">
      <c r="A51">
        <v>36</v>
      </c>
      <c r="B51">
        <f t="shared" si="0"/>
        <v>3.6</v>
      </c>
      <c r="C51">
        <f t="shared" si="1"/>
        <v>0.11942892601833846</v>
      </c>
      <c r="D51">
        <f t="shared" si="2"/>
        <v>6.8429752294448267</v>
      </c>
      <c r="E51">
        <f t="shared" si="3"/>
        <v>30.215227948834009</v>
      </c>
      <c r="F51">
        <f t="shared" si="4"/>
        <v>0.2152279488340092</v>
      </c>
      <c r="G51">
        <f t="shared" si="5"/>
        <v>6.8952322585715611E-2</v>
      </c>
      <c r="H51">
        <f t="shared" si="6"/>
        <v>3.9507935907779115</v>
      </c>
      <c r="J51">
        <f t="shared" si="7"/>
        <v>0.21522794883401142</v>
      </c>
      <c r="K51">
        <f t="shared" si="8"/>
        <v>1.7361764309958556</v>
      </c>
      <c r="L51">
        <f t="shared" si="16"/>
        <v>1.4855267052752954</v>
      </c>
      <c r="M51">
        <f t="shared" si="9"/>
        <v>0.2261603780402234</v>
      </c>
      <c r="N51">
        <f t="shared" si="10"/>
        <v>3.6630914631453857</v>
      </c>
      <c r="O51" s="1">
        <f t="shared" si="11"/>
        <v>105.56741241352945</v>
      </c>
      <c r="P51" s="1"/>
      <c r="Q51" s="12">
        <f t="shared" si="12"/>
        <v>3.7828607546351734</v>
      </c>
      <c r="R51">
        <f t="shared" si="13"/>
        <v>3.7281532430325925</v>
      </c>
      <c r="S51">
        <f t="shared" si="14"/>
        <v>0.11769367281253708</v>
      </c>
      <c r="T51">
        <f t="shared" si="15"/>
        <v>6.7435496120505078</v>
      </c>
      <c r="W51" s="1"/>
      <c r="AC51" s="1"/>
    </row>
    <row r="52" spans="1:33" x14ac:dyDescent="0.2">
      <c r="A52">
        <v>37</v>
      </c>
      <c r="B52">
        <f t="shared" si="0"/>
        <v>3.7</v>
      </c>
      <c r="C52">
        <f t="shared" si="1"/>
        <v>0.12271363369000639</v>
      </c>
      <c r="D52">
        <f t="shared" si="2"/>
        <v>7.0311806666245902</v>
      </c>
      <c r="E52">
        <f t="shared" si="3"/>
        <v>30.22730553655089</v>
      </c>
      <c r="F52">
        <f t="shared" si="4"/>
        <v>0.22730553655089025</v>
      </c>
      <c r="G52">
        <f t="shared" si="5"/>
        <v>7.0848749444162321E-2</v>
      </c>
      <c r="H52">
        <f t="shared" si="6"/>
        <v>4.0594540505965995</v>
      </c>
      <c r="J52">
        <f t="shared" si="7"/>
        <v>0.22730553655088803</v>
      </c>
      <c r="K52">
        <f t="shared" si="8"/>
        <v>1.7364069716727424</v>
      </c>
      <c r="L52">
        <f t="shared" si="16"/>
        <v>1.4638528243714601</v>
      </c>
      <c r="M52">
        <f t="shared" si="9"/>
        <v>0.23875600743718284</v>
      </c>
      <c r="N52">
        <f t="shared" si="10"/>
        <v>3.6663213400322734</v>
      </c>
      <c r="O52" s="1">
        <f t="shared" si="11"/>
        <v>105.66049492287806</v>
      </c>
      <c r="P52" s="1"/>
      <c r="Q52" s="12">
        <f t="shared" si="12"/>
        <v>3.8863867590827477</v>
      </c>
      <c r="R52">
        <f t="shared" si="13"/>
        <v>3.8307956828525112</v>
      </c>
      <c r="S52">
        <f t="shared" si="14"/>
        <v>0.12094965830988076</v>
      </c>
      <c r="T52">
        <f t="shared" si="15"/>
        <v>6.9301093413269257</v>
      </c>
      <c r="W52" s="1"/>
      <c r="AC52" s="1"/>
    </row>
    <row r="53" spans="1:33" x14ac:dyDescent="0.2">
      <c r="A53">
        <v>38</v>
      </c>
      <c r="B53">
        <f t="shared" si="0"/>
        <v>3.8000000000000003</v>
      </c>
      <c r="C53">
        <f t="shared" si="1"/>
        <v>0.12599568216401255</v>
      </c>
      <c r="D53">
        <f t="shared" si="2"/>
        <v>7.2192337385078016</v>
      </c>
      <c r="E53">
        <f t="shared" si="3"/>
        <v>30.239708993308781</v>
      </c>
      <c r="F53">
        <f t="shared" si="4"/>
        <v>0.23970899330878126</v>
      </c>
      <c r="G53">
        <f t="shared" si="5"/>
        <v>7.2743641014123187E-2</v>
      </c>
      <c r="H53">
        <f t="shared" si="6"/>
        <v>4.168026542270308</v>
      </c>
      <c r="J53">
        <f t="shared" si="7"/>
        <v>0.23970899330878259</v>
      </c>
      <c r="K53">
        <f t="shared" si="8"/>
        <v>1.7366436258394551</v>
      </c>
      <c r="L53">
        <f t="shared" si="16"/>
        <v>1.4416062068666988</v>
      </c>
      <c r="M53">
        <f t="shared" si="9"/>
        <v>0.25168101119087849</v>
      </c>
      <c r="N53">
        <f t="shared" si="10"/>
        <v>3.669639837205815</v>
      </c>
      <c r="O53" s="1">
        <f t="shared" si="11"/>
        <v>105.75613139912689</v>
      </c>
      <c r="P53" s="1"/>
      <c r="Q53" s="12">
        <f t="shared" si="12"/>
        <v>3.9897870719158224</v>
      </c>
      <c r="R53">
        <f t="shared" si="13"/>
        <v>3.9333642267465434</v>
      </c>
      <c r="S53">
        <f t="shared" si="14"/>
        <v>0.12420458735366302</v>
      </c>
      <c r="T53">
        <f t="shared" si="15"/>
        <v>7.1166085384877746</v>
      </c>
      <c r="W53" s="1"/>
      <c r="AC53" s="1"/>
    </row>
    <row r="54" spans="1:33" x14ac:dyDescent="0.2">
      <c r="A54">
        <v>39</v>
      </c>
      <c r="B54">
        <f t="shared" si="0"/>
        <v>3.9000000000000004</v>
      </c>
      <c r="C54">
        <f t="shared" si="1"/>
        <v>0.12927500404814307</v>
      </c>
      <c r="D54">
        <f t="shared" si="2"/>
        <v>7.4071305836911518</v>
      </c>
      <c r="E54">
        <f t="shared" si="3"/>
        <v>30.252437918290155</v>
      </c>
      <c r="F54">
        <f t="shared" si="4"/>
        <v>0.25243791829015549</v>
      </c>
      <c r="G54">
        <f t="shared" si="5"/>
        <v>7.4636958386685368E-2</v>
      </c>
      <c r="H54">
        <f t="shared" si="6"/>
        <v>4.276508836416796</v>
      </c>
      <c r="J54">
        <f t="shared" si="7"/>
        <v>0.25243791829015594</v>
      </c>
      <c r="K54">
        <f t="shared" si="8"/>
        <v>1.7368863774050693</v>
      </c>
      <c r="L54">
        <f t="shared" si="16"/>
        <v>1.4187885223736818</v>
      </c>
      <c r="M54">
        <f t="shared" si="9"/>
        <v>0.26493414935219933</v>
      </c>
      <c r="N54">
        <f t="shared" si="10"/>
        <v>3.6730469674211061</v>
      </c>
      <c r="O54" s="1">
        <f t="shared" si="11"/>
        <v>105.85432220986777</v>
      </c>
      <c r="P54" s="1"/>
      <c r="Q54" s="12">
        <f t="shared" si="12"/>
        <v>4.0930585605842147</v>
      </c>
      <c r="R54">
        <f t="shared" si="13"/>
        <v>4.035857077172528</v>
      </c>
      <c r="S54">
        <f t="shared" si="14"/>
        <v>0.12745843609938576</v>
      </c>
      <c r="T54">
        <f t="shared" si="15"/>
        <v>7.3030458373036566</v>
      </c>
      <c r="W54" s="1"/>
      <c r="AC54" s="1"/>
    </row>
    <row r="55" spans="1:33" x14ac:dyDescent="0.2">
      <c r="A55">
        <v>40</v>
      </c>
      <c r="B55">
        <f t="shared" si="0"/>
        <v>4</v>
      </c>
      <c r="C55">
        <f t="shared" si="1"/>
        <v>0.13255153229667402</v>
      </c>
      <c r="D55">
        <f t="shared" si="2"/>
        <v>7.5948673606243258</v>
      </c>
      <c r="E55">
        <f t="shared" si="3"/>
        <v>30.265491900843113</v>
      </c>
      <c r="F55">
        <f t="shared" si="4"/>
        <v>0.26549190084311292</v>
      </c>
      <c r="G55">
        <f t="shared" si="5"/>
        <v>7.6528662852982127E-2</v>
      </c>
      <c r="H55">
        <f t="shared" si="6"/>
        <v>4.3848987151159582</v>
      </c>
      <c r="J55">
        <f t="shared" si="7"/>
        <v>0.26549190084310892</v>
      </c>
      <c r="K55">
        <f t="shared" si="8"/>
        <v>1.7371352098944932</v>
      </c>
      <c r="L55">
        <f t="shared" si="16"/>
        <v>1.3954014799846139</v>
      </c>
      <c r="M55">
        <f t="shared" si="9"/>
        <v>0.27851415332634932</v>
      </c>
      <c r="N55">
        <f t="shared" si="10"/>
        <v>3.6765427440485654</v>
      </c>
      <c r="O55" s="1">
        <f t="shared" si="11"/>
        <v>105.95506774042563</v>
      </c>
      <c r="P55" s="1"/>
      <c r="Q55" s="12">
        <f t="shared" si="12"/>
        <v>4.19619811288982</v>
      </c>
      <c r="R55">
        <f t="shared" si="13"/>
        <v>4.1382724518867349</v>
      </c>
      <c r="S55">
        <f t="shared" si="14"/>
        <v>0.13071118106746929</v>
      </c>
      <c r="T55">
        <f t="shared" si="15"/>
        <v>7.4894198924540722</v>
      </c>
      <c r="W55" s="1"/>
      <c r="AC55" s="1"/>
      <c r="AF55" s="3"/>
      <c r="AG55" s="3"/>
    </row>
    <row r="56" spans="1:33" x14ac:dyDescent="0.2">
      <c r="A56">
        <v>41</v>
      </c>
      <c r="B56">
        <f t="shared" si="0"/>
        <v>4.1000000000000005</v>
      </c>
      <c r="C56">
        <f t="shared" si="1"/>
        <v>0.13582520021798644</v>
      </c>
      <c r="D56">
        <f t="shared" si="2"/>
        <v>7.7824402480463339</v>
      </c>
      <c r="E56">
        <f t="shared" si="3"/>
        <v>30.278870520546171</v>
      </c>
      <c r="F56">
        <f t="shared" si="4"/>
        <v>0.27887052054617101</v>
      </c>
      <c r="G56">
        <f t="shared" si="5"/>
        <v>7.8418715908589287E-2</v>
      </c>
      <c r="H56">
        <f t="shared" si="6"/>
        <v>4.4931939721617287</v>
      </c>
      <c r="J56">
        <f t="shared" si="7"/>
        <v>0.27887052054617056</v>
      </c>
      <c r="K56">
        <f t="shared" si="8"/>
        <v>1.7373901064518513</v>
      </c>
      <c r="L56">
        <f t="shared" si="16"/>
        <v>1.3714468278924885</v>
      </c>
      <c r="M56">
        <f t="shared" si="9"/>
        <v>0.29241972620256185</v>
      </c>
      <c r="N56">
        <f t="shared" si="10"/>
        <v>3.6801271810930722</v>
      </c>
      <c r="O56" s="1">
        <f t="shared" si="11"/>
        <v>106.05836839441008</v>
      </c>
      <c r="P56" s="1"/>
      <c r="Q56" s="12">
        <f t="shared" si="12"/>
        <v>4.2992026374189836</v>
      </c>
      <c r="R56">
        <f t="shared" si="13"/>
        <v>4.240608584260781</v>
      </c>
      <c r="S56">
        <f t="shared" si="14"/>
        <v>0.13396279915136053</v>
      </c>
      <c r="T56">
        <f t="shared" si="15"/>
        <v>7.675729379992009</v>
      </c>
      <c r="W56" s="1"/>
      <c r="AC56" s="1"/>
    </row>
    <row r="57" spans="1:33" x14ac:dyDescent="0.2">
      <c r="A57">
        <v>42</v>
      </c>
      <c r="B57">
        <f t="shared" si="0"/>
        <v>4.2</v>
      </c>
      <c r="C57">
        <f t="shared" si="1"/>
        <v>0.13909594148207133</v>
      </c>
      <c r="D57">
        <f t="shared" si="2"/>
        <v>7.9698454454155137</v>
      </c>
      <c r="E57">
        <f t="shared" si="3"/>
        <v>30.292573347274409</v>
      </c>
      <c r="F57">
        <f t="shared" si="4"/>
        <v>0.2925733472744092</v>
      </c>
      <c r="G57">
        <f t="shared" si="5"/>
        <v>8.0307079257858321E-2</v>
      </c>
      <c r="H57">
        <f t="shared" si="6"/>
        <v>4.6013924133103608</v>
      </c>
      <c r="J57">
        <f t="shared" si="7"/>
        <v>0.29257334727441187</v>
      </c>
      <c r="K57">
        <f t="shared" si="8"/>
        <v>1.7376510498439384</v>
      </c>
      <c r="L57">
        <f t="shared" si="16"/>
        <v>1.3469263530048774</v>
      </c>
      <c r="M57">
        <f t="shared" si="9"/>
        <v>0.30664954309001713</v>
      </c>
      <c r="N57">
        <f t="shared" si="10"/>
        <v>3.683800293213245</v>
      </c>
      <c r="O57" s="1">
        <f t="shared" si="11"/>
        <v>106.16422459427096</v>
      </c>
      <c r="P57" s="1"/>
      <c r="Q57" s="12">
        <f t="shared" si="12"/>
        <v>4.4020690639673976</v>
      </c>
      <c r="R57">
        <f t="shared" si="13"/>
        <v>4.3428637235923642</v>
      </c>
      <c r="S57">
        <f t="shared" si="14"/>
        <v>0.1372132676255334</v>
      </c>
      <c r="T57">
        <f t="shared" si="15"/>
        <v>7.8619729978023267</v>
      </c>
      <c r="W57" s="1"/>
      <c r="AC57" s="1"/>
    </row>
    <row r="58" spans="1:33" x14ac:dyDescent="0.2">
      <c r="A58">
        <v>43</v>
      </c>
      <c r="B58">
        <f t="shared" si="0"/>
        <v>4.3</v>
      </c>
      <c r="C58">
        <f t="shared" si="1"/>
        <v>0.14236369012792366</v>
      </c>
      <c r="D58">
        <f t="shared" si="2"/>
        <v>8.1570791733332033</v>
      </c>
      <c r="E58">
        <f t="shared" si="3"/>
        <v>30.306599941266917</v>
      </c>
      <c r="F58">
        <f t="shared" si="4"/>
        <v>0.30659994126691714</v>
      </c>
      <c r="G58">
        <f t="shared" si="5"/>
        <v>8.2193714818185201E-2</v>
      </c>
      <c r="H58">
        <f t="shared" si="6"/>
        <v>4.7094918565250152</v>
      </c>
      <c r="J58">
        <f t="shared" si="7"/>
        <v>0.30659994126691847</v>
      </c>
      <c r="K58">
        <f t="shared" si="8"/>
        <v>1.7379180224637358</v>
      </c>
      <c r="L58">
        <f t="shared" si="16"/>
        <v>1.3218418805505234</v>
      </c>
      <c r="M58">
        <f t="shared" si="9"/>
        <v>0.32120225145974246</v>
      </c>
      <c r="N58">
        <f t="shared" si="10"/>
        <v>3.6875620957409199</v>
      </c>
      <c r="O58" s="1">
        <f t="shared" si="11"/>
        <v>106.27263678185973</v>
      </c>
      <c r="P58" s="1"/>
      <c r="Q58" s="12">
        <f t="shared" si="12"/>
        <v>4.5047943439574372</v>
      </c>
      <c r="R58">
        <f t="shared" si="13"/>
        <v>4.4450361354097474</v>
      </c>
      <c r="S58">
        <f t="shared" si="14"/>
        <v>0.1404625641533804</v>
      </c>
      <c r="T58">
        <f t="shared" si="15"/>
        <v>8.0481494660539461</v>
      </c>
      <c r="W58" s="1"/>
      <c r="AC58" s="1"/>
    </row>
    <row r="59" spans="1:33" x14ac:dyDescent="0.2">
      <c r="A59">
        <v>44</v>
      </c>
      <c r="B59">
        <f t="shared" si="0"/>
        <v>4.4000000000000004</v>
      </c>
      <c r="C59">
        <f t="shared" si="1"/>
        <v>0.14562838057082264</v>
      </c>
      <c r="D59">
        <f t="shared" si="2"/>
        <v>8.3441376739608693</v>
      </c>
      <c r="E59">
        <f t="shared" si="3"/>
        <v>30.320949853195561</v>
      </c>
      <c r="F59">
        <f t="shared" si="4"/>
        <v>0.32094985319556102</v>
      </c>
      <c r="G59">
        <f t="shared" si="5"/>
        <v>8.4078584724213729E-2</v>
      </c>
      <c r="H59">
        <f t="shared" si="6"/>
        <v>4.8174901322166068</v>
      </c>
      <c r="J59">
        <f t="shared" si="7"/>
        <v>0.32094985319556235</v>
      </c>
      <c r="K59">
        <f t="shared" si="8"/>
        <v>1.7381910063339969</v>
      </c>
      <c r="L59">
        <f t="shared" si="16"/>
        <v>1.2961952736788287</v>
      </c>
      <c r="M59">
        <f t="shared" si="9"/>
        <v>0.3360764714923703</v>
      </c>
      <c r="N59">
        <f t="shared" si="10"/>
        <v>3.691412604700758</v>
      </c>
      <c r="O59" s="1">
        <f t="shared" si="11"/>
        <v>106.38360541899449</v>
      </c>
      <c r="P59" s="1"/>
      <c r="Q59" s="12">
        <f t="shared" si="12"/>
        <v>4.6073754508477851</v>
      </c>
      <c r="R59">
        <f t="shared" si="13"/>
        <v>4.5471241017698789</v>
      </c>
      <c r="S59">
        <f t="shared" si="14"/>
        <v>0.14371066679499281</v>
      </c>
      <c r="T59">
        <f t="shared" si="15"/>
        <v>8.2342575276456156</v>
      </c>
      <c r="W59" s="1"/>
      <c r="AC59" s="1"/>
    </row>
    <row r="60" spans="1:33" x14ac:dyDescent="0.2">
      <c r="A60">
        <v>45</v>
      </c>
      <c r="B60">
        <f t="shared" si="0"/>
        <v>4.5</v>
      </c>
      <c r="C60">
        <f t="shared" si="1"/>
        <v>0.14888994760949725</v>
      </c>
      <c r="D60">
        <f t="shared" si="2"/>
        <v>8.5310172114306884</v>
      </c>
      <c r="E60">
        <f t="shared" si="3"/>
        <v>30.335622624235025</v>
      </c>
      <c r="F60">
        <f t="shared" si="4"/>
        <v>0.33562262423502531</v>
      </c>
      <c r="G60">
        <f t="shared" si="5"/>
        <v>8.5961651331972519E-2</v>
      </c>
      <c r="H60">
        <f t="shared" si="6"/>
        <v>4.9253850834808386</v>
      </c>
      <c r="J60">
        <f t="shared" si="7"/>
        <v>0.33562262423502576</v>
      </c>
      <c r="K60">
        <f t="shared" si="8"/>
        <v>1.7384699831108918</v>
      </c>
      <c r="L60">
        <f t="shared" si="16"/>
        <v>1.2699884330524727</v>
      </c>
      <c r="M60">
        <f t="shared" si="9"/>
        <v>0.35127079643155412</v>
      </c>
      <c r="N60">
        <f t="shared" si="10"/>
        <v>3.6953518368299445</v>
      </c>
      <c r="O60" s="1">
        <f t="shared" si="11"/>
        <v>106.49713098802775</v>
      </c>
      <c r="P60" s="1"/>
      <c r="Q60" s="12">
        <f t="shared" si="12"/>
        <v>4.7098093805352672</v>
      </c>
      <c r="R60">
        <f t="shared" si="13"/>
        <v>4.6491259215500769</v>
      </c>
      <c r="S60">
        <f t="shared" si="14"/>
        <v>0.14695755401482927</v>
      </c>
      <c r="T60">
        <f t="shared" si="15"/>
        <v>8.4202959486453182</v>
      </c>
      <c r="W60" s="1"/>
      <c r="AC60" s="1"/>
    </row>
    <row r="61" spans="1:33" x14ac:dyDescent="0.2">
      <c r="A61">
        <v>46</v>
      </c>
      <c r="B61">
        <f t="shared" si="0"/>
        <v>4.6000000000000005</v>
      </c>
      <c r="C61">
        <f t="shared" si="1"/>
        <v>0.15214832643317483</v>
      </c>
      <c r="D61">
        <f t="shared" si="2"/>
        <v>8.7177140722493931</v>
      </c>
      <c r="E61">
        <f t="shared" si="3"/>
        <v>30.350617786134105</v>
      </c>
      <c r="F61">
        <f t="shared" si="4"/>
        <v>0.3506177861341051</v>
      </c>
      <c r="G61">
        <f t="shared" si="5"/>
        <v>8.7842877222944551E-2</v>
      </c>
      <c r="H61">
        <f t="shared" si="6"/>
        <v>5.0331745663313763</v>
      </c>
      <c r="J61">
        <f t="shared" si="7"/>
        <v>0.35061778613410421</v>
      </c>
      <c r="K61">
        <f t="shared" si="8"/>
        <v>1.7387549340877166</v>
      </c>
      <c r="L61">
        <f t="shared" si="16"/>
        <v>1.2432232964333105</v>
      </c>
      <c r="M61">
        <f t="shared" si="9"/>
        <v>0.36678379294287949</v>
      </c>
      <c r="N61">
        <f t="shared" si="10"/>
        <v>3.6993798095980108</v>
      </c>
      <c r="O61" s="1">
        <f t="shared" si="11"/>
        <v>106.61321399241764</v>
      </c>
      <c r="P61" s="1"/>
      <c r="Q61" s="12">
        <f t="shared" si="12"/>
        <v>4.8120931517487593</v>
      </c>
      <c r="R61">
        <f t="shared" si="13"/>
        <v>4.7510399107331738</v>
      </c>
      <c r="S61">
        <f t="shared" si="14"/>
        <v>0.15020320468926959</v>
      </c>
      <c r="T61">
        <f t="shared" si="15"/>
        <v>8.60626351872307</v>
      </c>
      <c r="W61" s="1"/>
      <c r="AC61" s="1"/>
    </row>
    <row r="62" spans="1:33" x14ac:dyDescent="0.2">
      <c r="A62">
        <v>47</v>
      </c>
      <c r="B62">
        <f t="shared" si="0"/>
        <v>4.7</v>
      </c>
      <c r="C62">
        <f t="shared" si="1"/>
        <v>0.15540345262851127</v>
      </c>
      <c r="D62">
        <f t="shared" si="2"/>
        <v>8.9042245656953778</v>
      </c>
      <c r="E62">
        <f t="shared" si="3"/>
        <v>30.365934861288235</v>
      </c>
      <c r="F62">
        <f t="shared" si="4"/>
        <v>0.36593486128823471</v>
      </c>
      <c r="G62">
        <f t="shared" si="5"/>
        <v>8.9722225208068246E-2</v>
      </c>
      <c r="H62">
        <f t="shared" si="6"/>
        <v>5.1408564499291058</v>
      </c>
      <c r="J62">
        <f t="shared" si="7"/>
        <v>0.36593486128823516</v>
      </c>
      <c r="K62">
        <f t="shared" si="8"/>
        <v>1.7390458401986613</v>
      </c>
      <c r="L62">
        <f t="shared" si="16"/>
        <v>1.2159018382617013</v>
      </c>
      <c r="M62">
        <f t="shared" si="9"/>
        <v>0.38261400147811941</v>
      </c>
      <c r="N62">
        <f t="shared" si="10"/>
        <v>3.7034965412267171</v>
      </c>
      <c r="O62" s="1">
        <f t="shared" si="11"/>
        <v>106.731854957301</v>
      </c>
      <c r="P62" s="1"/>
      <c r="Q62" s="12">
        <f t="shared" si="12"/>
        <v>4.9142238064350954</v>
      </c>
      <c r="R62">
        <f t="shared" si="13"/>
        <v>4.8528644026860821</v>
      </c>
      <c r="S62">
        <f t="shared" si="14"/>
        <v>0.15344759811405481</v>
      </c>
      <c r="T62">
        <f t="shared" si="15"/>
        <v>8.7921590515772277</v>
      </c>
      <c r="W62" s="1"/>
      <c r="AC62" s="1"/>
    </row>
    <row r="63" spans="1:33" x14ac:dyDescent="0.2">
      <c r="A63">
        <v>48</v>
      </c>
      <c r="B63">
        <f t="shared" si="0"/>
        <v>4.8000000000000007</v>
      </c>
      <c r="C63">
        <f t="shared" si="1"/>
        <v>0.15865526218640144</v>
      </c>
      <c r="D63">
        <f t="shared" si="2"/>
        <v>9.0905450242088985</v>
      </c>
      <c r="E63">
        <f t="shared" si="3"/>
        <v>30.381573362813189</v>
      </c>
      <c r="F63">
        <f t="shared" si="4"/>
        <v>0.38157336281318877</v>
      </c>
      <c r="G63">
        <f t="shared" si="5"/>
        <v>9.1599658331669526E-2</v>
      </c>
      <c r="H63">
        <f t="shared" si="6"/>
        <v>5.2484286168074217</v>
      </c>
      <c r="J63">
        <f t="shared" si="7"/>
        <v>0.38157336281319232</v>
      </c>
      <c r="K63">
        <f t="shared" si="8"/>
        <v>1.7393426820226379</v>
      </c>
      <c r="L63">
        <f t="shared" si="16"/>
        <v>1.1880260692295332</v>
      </c>
      <c r="M63">
        <f t="shared" si="9"/>
        <v>0.39875993664460385</v>
      </c>
      <c r="N63">
        <f t="shared" si="10"/>
        <v>3.7077020507099672</v>
      </c>
      <c r="O63" s="1">
        <f t="shared" si="11"/>
        <v>106.85305443006709</v>
      </c>
      <c r="P63" s="1"/>
      <c r="Q63" s="12">
        <f t="shared" si="12"/>
        <v>5.0161984101368642</v>
      </c>
      <c r="R63">
        <f t="shared" si="13"/>
        <v>4.9545977484316461</v>
      </c>
      <c r="S63">
        <f t="shared" si="14"/>
        <v>0.15669071401160947</v>
      </c>
      <c r="T63">
        <f t="shared" si="15"/>
        <v>8.9779813853540347</v>
      </c>
      <c r="W63" s="1"/>
      <c r="AC63" s="1"/>
    </row>
    <row r="64" spans="1:33" x14ac:dyDescent="0.2">
      <c r="A64">
        <v>49</v>
      </c>
      <c r="B64">
        <f t="shared" si="0"/>
        <v>4.9000000000000004</v>
      </c>
      <c r="C64">
        <f t="shared" si="1"/>
        <v>0.16190369150866787</v>
      </c>
      <c r="D64">
        <f t="shared" si="2"/>
        <v>9.2766718037753346</v>
      </c>
      <c r="E64">
        <f t="shared" si="3"/>
        <v>30.397532794620027</v>
      </c>
      <c r="F64">
        <f t="shared" si="4"/>
        <v>0.39753279462002666</v>
      </c>
      <c r="G64">
        <f t="shared" si="5"/>
        <v>9.3475139875323535E-2</v>
      </c>
      <c r="H64">
        <f t="shared" si="6"/>
        <v>5.355888963093502</v>
      </c>
      <c r="J64">
        <f t="shared" si="7"/>
        <v>0.39753279462002578</v>
      </c>
      <c r="K64">
        <f t="shared" si="8"/>
        <v>1.7396454397871641</v>
      </c>
      <c r="L64">
        <f t="shared" si="16"/>
        <v>1.1595980358470086</v>
      </c>
      <c r="M64">
        <f t="shared" si="9"/>
        <v>0.41522008757959866</v>
      </c>
      <c r="N64">
        <f t="shared" si="10"/>
        <v>3.7119963578337978</v>
      </c>
      <c r="O64" s="1">
        <f t="shared" si="11"/>
        <v>106.976812980934</v>
      </c>
      <c r="P64" s="1"/>
      <c r="Q64" s="12">
        <f t="shared" si="12"/>
        <v>5.1180140523619997</v>
      </c>
      <c r="R64">
        <f t="shared" si="13"/>
        <v>5.0562383169137721</v>
      </c>
      <c r="S64">
        <f t="shared" si="14"/>
        <v>0.15993253253824735</v>
      </c>
      <c r="T64">
        <f t="shared" si="15"/>
        <v>9.1637293830604882</v>
      </c>
      <c r="W64" s="1"/>
      <c r="AC64" s="1"/>
    </row>
    <row r="65" spans="1:33" x14ac:dyDescent="0.2">
      <c r="A65">
        <v>50</v>
      </c>
      <c r="B65">
        <f t="shared" si="0"/>
        <v>5</v>
      </c>
      <c r="C65">
        <f t="shared" si="1"/>
        <v>0.16514867741462683</v>
      </c>
      <c r="D65">
        <f t="shared" si="2"/>
        <v>9.4626012843013942</v>
      </c>
      <c r="E65">
        <f t="shared" si="3"/>
        <v>30.413812651491099</v>
      </c>
      <c r="F65">
        <f t="shared" si="4"/>
        <v>0.41381265149109936</v>
      </c>
      <c r="G65">
        <f t="shared" si="5"/>
        <v>9.534863336164548E-2</v>
      </c>
      <c r="H65">
        <f t="shared" si="6"/>
        <v>5.4632353987255087</v>
      </c>
      <c r="J65">
        <f t="shared" si="7"/>
        <v>0.41381265149110114</v>
      </c>
      <c r="K65">
        <f t="shared" si="8"/>
        <v>1.7399540933723037</v>
      </c>
      <c r="L65">
        <f t="shared" si="16"/>
        <v>1.1306198200035082</v>
      </c>
      <c r="M65">
        <f t="shared" si="9"/>
        <v>0.43199291832943598</v>
      </c>
      <c r="N65">
        <f t="shared" si="10"/>
        <v>3.7163794831963486</v>
      </c>
      <c r="O65" s="1">
        <f t="shared" si="11"/>
        <v>107.10313120352386</v>
      </c>
      <c r="P65" s="1"/>
      <c r="Q65" s="12">
        <f t="shared" si="12"/>
        <v>5.2196678469450939</v>
      </c>
      <c r="R65">
        <f t="shared" si="13"/>
        <v>5.1577844952557177</v>
      </c>
      <c r="S65">
        <f t="shared" si="14"/>
        <v>0.16317303429125782</v>
      </c>
      <c r="T65">
        <f t="shared" si="15"/>
        <v>9.3494019329703661</v>
      </c>
      <c r="W65" s="1"/>
      <c r="AC65" s="1"/>
      <c r="AF65" s="3"/>
      <c r="AG65" s="3"/>
    </row>
    <row r="66" spans="1:33" x14ac:dyDescent="0.2">
      <c r="A66">
        <v>51</v>
      </c>
      <c r="B66">
        <f t="shared" si="0"/>
        <v>5.1000000000000005</v>
      </c>
      <c r="C66">
        <f t="shared" si="1"/>
        <v>0.16839015714752992</v>
      </c>
      <c r="D66">
        <f t="shared" si="2"/>
        <v>9.6483298699842059</v>
      </c>
      <c r="E66">
        <f t="shared" si="3"/>
        <v>30.430412419157253</v>
      </c>
      <c r="F66">
        <f t="shared" si="4"/>
        <v>0.43041241915725337</v>
      </c>
      <c r="G66">
        <f t="shared" si="5"/>
        <v>9.7220102558009794E-2</v>
      </c>
      <c r="H66">
        <f t="shared" si="6"/>
        <v>5.5704658476656892</v>
      </c>
      <c r="J66">
        <f t="shared" si="7"/>
        <v>0.43041241915725115</v>
      </c>
      <c r="K66">
        <f t="shared" si="8"/>
        <v>1.7402686223146604</v>
      </c>
      <c r="L66">
        <f t="shared" si="16"/>
        <v>1.1010935385225835</v>
      </c>
      <c r="M66">
        <f t="shared" si="9"/>
        <v>0.4490768682332974</v>
      </c>
      <c r="N66">
        <f t="shared" si="10"/>
        <v>3.7208514482277923</v>
      </c>
      <c r="O66" s="1">
        <f t="shared" si="11"/>
        <v>107.23200971543737</v>
      </c>
      <c r="P66" s="1"/>
      <c r="Q66" s="12">
        <f t="shared" si="12"/>
        <v>5.3211569324003394</v>
      </c>
      <c r="R66">
        <f t="shared" si="13"/>
        <v>5.2592346890115111</v>
      </c>
      <c r="S66">
        <f t="shared" si="14"/>
        <v>0.1664122003158725</v>
      </c>
      <c r="T66">
        <f t="shared" si="15"/>
        <v>9.5349979490234116</v>
      </c>
      <c r="W66" s="1"/>
      <c r="AC66" s="1"/>
    </row>
    <row r="67" spans="1:33" x14ac:dyDescent="0.2">
      <c r="A67">
        <v>52</v>
      </c>
      <c r="B67">
        <f t="shared" si="0"/>
        <v>5.2</v>
      </c>
      <c r="C67">
        <f t="shared" si="1"/>
        <v>0.17162806838087999</v>
      </c>
      <c r="D67">
        <f t="shared" si="2"/>
        <v>9.8338539896732122</v>
      </c>
      <c r="E67">
        <f t="shared" si="3"/>
        <v>30.447331574376101</v>
      </c>
      <c r="F67">
        <f t="shared" si="4"/>
        <v>0.4473315743761006</v>
      </c>
      <c r="G67">
        <f t="shared" si="5"/>
        <v>9.9089511480196568E-2</v>
      </c>
      <c r="H67">
        <f t="shared" si="6"/>
        <v>5.6775782481093051</v>
      </c>
      <c r="J67">
        <f t="shared" si="7"/>
        <v>0.44733157437609972</v>
      </c>
      <c r="K67">
        <f t="shared" si="8"/>
        <v>1.7405890058114255</v>
      </c>
      <c r="L67">
        <f t="shared" si="16"/>
        <v>1.0710213427113817</v>
      </c>
      <c r="M67">
        <f t="shared" si="9"/>
        <v>0.46647035231140022</v>
      </c>
      <c r="N67">
        <f t="shared" si="10"/>
        <v>3.7254122752103069</v>
      </c>
      <c r="O67" s="1">
        <f t="shared" si="11"/>
        <v>107.36344915882938</v>
      </c>
      <c r="P67" s="1"/>
      <c r="Q67" s="12">
        <f t="shared" si="12"/>
        <v>5.4224784722660244</v>
      </c>
      <c r="R67">
        <f t="shared" si="13"/>
        <v>5.3605873224104279</v>
      </c>
      <c r="S67">
        <f t="shared" si="14"/>
        <v>0.16965001211211156</v>
      </c>
      <c r="T67">
        <f t="shared" si="15"/>
        <v>9.720516371217597</v>
      </c>
      <c r="W67" s="1"/>
      <c r="AC67" s="1"/>
    </row>
    <row r="68" spans="1:33" x14ac:dyDescent="0.2">
      <c r="A68">
        <v>53</v>
      </c>
      <c r="B68">
        <f t="shared" si="0"/>
        <v>5.3000000000000007</v>
      </c>
      <c r="C68">
        <f t="shared" si="1"/>
        <v>0.17486234922462071</v>
      </c>
      <c r="D68">
        <f t="shared" si="2"/>
        <v>10.019170097224805</v>
      </c>
      <c r="E68">
        <f t="shared" si="3"/>
        <v>30.464569585011372</v>
      </c>
      <c r="F68">
        <f t="shared" si="4"/>
        <v>0.4645695850113718</v>
      </c>
      <c r="G68">
        <f t="shared" si="5"/>
        <v>0.10095682439596512</v>
      </c>
      <c r="H68">
        <f t="shared" si="6"/>
        <v>5.7845705526893907</v>
      </c>
      <c r="J68">
        <f t="shared" si="7"/>
        <v>0.4645695850113718</v>
      </c>
      <c r="K68">
        <f t="shared" si="8"/>
        <v>1.740915222724474</v>
      </c>
      <c r="L68">
        <f t="shared" si="16"/>
        <v>1.0404054179046047</v>
      </c>
      <c r="M68">
        <f t="shared" si="9"/>
        <v>0.4841717616574554</v>
      </c>
      <c r="N68">
        <f t="shared" si="10"/>
        <v>3.7300619872979057</v>
      </c>
      <c r="O68" s="1">
        <f t="shared" si="11"/>
        <v>107.49745020098034</v>
      </c>
      <c r="P68" s="1"/>
      <c r="Q68" s="12">
        <f t="shared" si="12"/>
        <v>5.5236296554405167</v>
      </c>
      <c r="R68">
        <f t="shared" si="13"/>
        <v>5.461840838594477</v>
      </c>
      <c r="S68">
        <f t="shared" si="14"/>
        <v>0.17288645164150782</v>
      </c>
      <c r="T68">
        <f t="shared" si="15"/>
        <v>9.9059561659943984</v>
      </c>
      <c r="W68" s="1"/>
      <c r="AC68" s="1"/>
    </row>
    <row r="69" spans="1:33" x14ac:dyDescent="0.2">
      <c r="A69">
        <v>54</v>
      </c>
      <c r="B69">
        <f t="shared" si="0"/>
        <v>5.4</v>
      </c>
      <c r="C69">
        <f t="shared" si="1"/>
        <v>0.17809293823119757</v>
      </c>
      <c r="D69">
        <f t="shared" si="2"/>
        <v>10.204274671849614</v>
      </c>
      <c r="E69">
        <f t="shared" si="3"/>
        <v>30.482125910113293</v>
      </c>
      <c r="F69">
        <f t="shared" si="4"/>
        <v>0.48212591011329309</v>
      </c>
      <c r="G69">
        <f t="shared" si="5"/>
        <v>0.10282200582855332</v>
      </c>
      <c r="H69">
        <f t="shared" si="6"/>
        <v>5.8914407286772539</v>
      </c>
      <c r="J69">
        <f t="shared" si="7"/>
        <v>0.48212591011328909</v>
      </c>
      <c r="K69">
        <f t="shared" si="8"/>
        <v>1.7412472515845123</v>
      </c>
      <c r="L69">
        <f t="shared" si="16"/>
        <v>1.0092479830032639</v>
      </c>
      <c r="M69">
        <f t="shared" si="9"/>
        <v>0.50217946383517631</v>
      </c>
      <c r="N69">
        <f t="shared" si="10"/>
        <v>3.7348006085362417</v>
      </c>
      <c r="O69" s="1">
        <f t="shared" si="11"/>
        <v>107.63401353486701</v>
      </c>
      <c r="P69" s="1"/>
      <c r="Q69" s="12">
        <f t="shared" si="12"/>
        <v>5.6246076965096696</v>
      </c>
      <c r="R69">
        <f t="shared" si="13"/>
        <v>5.5629936998488434</v>
      </c>
      <c r="S69">
        <f t="shared" si="14"/>
        <v>0.17612150133370885</v>
      </c>
      <c r="T69">
        <f t="shared" si="15"/>
        <v>10.09131632661709</v>
      </c>
      <c r="W69" s="1"/>
      <c r="AC69" s="1"/>
    </row>
    <row r="70" spans="1:33" x14ac:dyDescent="0.2">
      <c r="A70">
        <v>55</v>
      </c>
      <c r="B70">
        <f t="shared" si="0"/>
        <v>5.5</v>
      </c>
      <c r="C70">
        <f t="shared" si="1"/>
        <v>0.18131977440149022</v>
      </c>
      <c r="D70">
        <f t="shared" si="2"/>
        <v>10.389164218452407</v>
      </c>
      <c r="E70">
        <f t="shared" si="3"/>
        <v>30.5</v>
      </c>
      <c r="F70">
        <f t="shared" si="4"/>
        <v>0.5</v>
      </c>
      <c r="G70">
        <f t="shared" si="5"/>
        <v>0.10468502056010259</v>
      </c>
      <c r="H70">
        <f t="shared" si="6"/>
        <v>5.9981867581787256</v>
      </c>
      <c r="J70">
        <f t="shared" si="7"/>
        <v>0.49999999999999822</v>
      </c>
      <c r="K70">
        <f t="shared" si="8"/>
        <v>1.7415850705952731</v>
      </c>
      <c r="L70">
        <f t="shared" si="16"/>
        <v>0.97755129000835317</v>
      </c>
      <c r="M70">
        <f t="shared" si="9"/>
        <v>0.52049180327868916</v>
      </c>
      <c r="N70">
        <f t="shared" si="10"/>
        <v>3.7396281638823141</v>
      </c>
      <c r="O70" s="1">
        <f t="shared" si="11"/>
        <v>107.77313987973046</v>
      </c>
      <c r="P70" s="1"/>
      <c r="Q70" s="12">
        <f t="shared" si="12"/>
        <v>5.7254098360655741</v>
      </c>
      <c r="R70">
        <f t="shared" si="13"/>
        <v>5.6640443878252364</v>
      </c>
      <c r="S70">
        <f t="shared" si="14"/>
        <v>0.17935514409295555</v>
      </c>
      <c r="T70">
        <f t="shared" si="15"/>
        <v>10.276595873541938</v>
      </c>
      <c r="W70" s="1"/>
      <c r="AC70" s="1"/>
    </row>
    <row r="71" spans="1:33" x14ac:dyDescent="0.2">
      <c r="A71">
        <v>56</v>
      </c>
      <c r="B71">
        <f t="shared" si="0"/>
        <v>5.6000000000000005</v>
      </c>
      <c r="C71">
        <f t="shared" si="1"/>
        <v>0.18454279719061453</v>
      </c>
      <c r="D71">
        <f t="shared" si="2"/>
        <v>10.573835267964546</v>
      </c>
      <c r="E71">
        <f t="shared" si="3"/>
        <v>30.51819129633996</v>
      </c>
      <c r="F71">
        <f t="shared" si="4"/>
        <v>0.51819129633996042</v>
      </c>
      <c r="G71">
        <f t="shared" si="5"/>
        <v>0.10654583363500782</v>
      </c>
      <c r="H71">
        <f t="shared" si="6"/>
        <v>6.1048066383260888</v>
      </c>
      <c r="J71">
        <f t="shared" si="7"/>
        <v>0.5181912963399582</v>
      </c>
      <c r="K71">
        <f t="shared" si="8"/>
        <v>1.7419286576377542</v>
      </c>
      <c r="L71">
        <f t="shared" si="16"/>
        <v>0.94531762354966686</v>
      </c>
      <c r="M71">
        <f t="shared" si="9"/>
        <v>0.53910710169664811</v>
      </c>
      <c r="N71">
        <f t="shared" si="10"/>
        <v>3.7445446792240271</v>
      </c>
      <c r="O71" s="1">
        <f t="shared" si="11"/>
        <v>107.91482998163973</v>
      </c>
      <c r="P71" s="1"/>
      <c r="Q71" s="12">
        <f t="shared" si="12"/>
        <v>5.8260333410166263</v>
      </c>
      <c r="R71">
        <f t="shared" si="13"/>
        <v>5.7649914037581276</v>
      </c>
      <c r="S71">
        <f t="shared" si="14"/>
        <v>0.18258736330443734</v>
      </c>
      <c r="T71">
        <f t="shared" si="15"/>
        <v>10.461793854782339</v>
      </c>
      <c r="W71" s="1"/>
      <c r="AC71" s="1"/>
    </row>
    <row r="72" spans="1:33" x14ac:dyDescent="0.2">
      <c r="A72">
        <v>57</v>
      </c>
      <c r="B72">
        <f t="shared" si="0"/>
        <v>5.7</v>
      </c>
      <c r="C72">
        <f t="shared" si="1"/>
        <v>0.18776194651359343</v>
      </c>
      <c r="D72">
        <f t="shared" si="2"/>
        <v>10.758284377668888</v>
      </c>
      <c r="E72">
        <f t="shared" si="3"/>
        <v>30.5366992322353</v>
      </c>
      <c r="F72">
        <f t="shared" si="4"/>
        <v>0.53669923223529992</v>
      </c>
      <c r="G72">
        <f t="shared" si="5"/>
        <v>0.10840441036319129</v>
      </c>
      <c r="H72">
        <f t="shared" si="6"/>
        <v>6.2112983814656797</v>
      </c>
      <c r="J72">
        <f t="shared" si="7"/>
        <v>0.53669923223530036</v>
      </c>
      <c r="K72">
        <f t="shared" si="8"/>
        <v>1.7422779902745056</v>
      </c>
      <c r="L72">
        <f t="shared" si="16"/>
        <v>0.91254930040997995</v>
      </c>
      <c r="M72">
        <f t="shared" si="9"/>
        <v>0.55802365847985125</v>
      </c>
      <c r="N72">
        <f t="shared" si="10"/>
        <v>3.7495501813996368</v>
      </c>
      <c r="O72" s="1">
        <f t="shared" si="11"/>
        <v>108.05908461405222</v>
      </c>
      <c r="P72" s="1"/>
      <c r="Q72" s="12">
        <f t="shared" si="12"/>
        <v>5.9264755048888285</v>
      </c>
      <c r="R72">
        <f t="shared" si="13"/>
        <v>5.8658332686737928</v>
      </c>
      <c r="S72">
        <f t="shared" si="14"/>
        <v>0.185818142840522</v>
      </c>
      <c r="T72">
        <f t="shared" si="15"/>
        <v>10.646909346265783</v>
      </c>
      <c r="W72" s="1"/>
      <c r="AC72" s="1"/>
    </row>
    <row r="73" spans="1:33" x14ac:dyDescent="0.2">
      <c r="A73">
        <v>58</v>
      </c>
      <c r="B73">
        <f t="shared" si="0"/>
        <v>5.8000000000000007</v>
      </c>
      <c r="C73">
        <f t="shared" si="1"/>
        <v>0.19097716275089588</v>
      </c>
      <c r="D73">
        <f t="shared" si="2"/>
        <v>10.942508131517192</v>
      </c>
      <c r="E73">
        <f t="shared" si="3"/>
        <v>30.555523232306136</v>
      </c>
      <c r="F73">
        <f t="shared" si="4"/>
        <v>0.55552323230613609</v>
      </c>
      <c r="G73">
        <f t="shared" si="5"/>
        <v>0.11026071632330071</v>
      </c>
      <c r="H73">
        <f t="shared" si="6"/>
        <v>6.3176600153411195</v>
      </c>
      <c r="J73">
        <f t="shared" si="7"/>
        <v>0.55552323230613432</v>
      </c>
      <c r="K73">
        <f t="shared" si="8"/>
        <v>1.7426330457539561</v>
      </c>
      <c r="L73">
        <f t="shared" si="16"/>
        <v>0.87924866904472176</v>
      </c>
      <c r="M73">
        <f t="shared" si="9"/>
        <v>0.57723975111221171</v>
      </c>
      <c r="N73">
        <f t="shared" si="10"/>
        <v>3.7546446982170236</v>
      </c>
      <c r="O73" s="1">
        <f t="shared" si="11"/>
        <v>108.20590457836919</v>
      </c>
      <c r="P73" s="1"/>
      <c r="Q73" s="12">
        <f t="shared" si="12"/>
        <v>6.0267336481183058</v>
      </c>
      <c r="R73">
        <f t="shared" si="13"/>
        <v>5.9665685235921933</v>
      </c>
      <c r="S73">
        <f t="shared" si="14"/>
        <v>0.18904746706686207</v>
      </c>
      <c r="T73">
        <f t="shared" si="15"/>
        <v>10.831941452183726</v>
      </c>
      <c r="W73" s="1"/>
      <c r="AC73" s="1"/>
    </row>
    <row r="74" spans="1:33" x14ac:dyDescent="0.2">
      <c r="A74">
        <v>59</v>
      </c>
      <c r="B74">
        <f t="shared" si="0"/>
        <v>5.9</v>
      </c>
      <c r="C74">
        <f t="shared" si="1"/>
        <v>0.19418838675384306</v>
      </c>
      <c r="D74">
        <f t="shared" si="2"/>
        <v>11.126503140439837</v>
      </c>
      <c r="E74">
        <f t="shared" si="3"/>
        <v>30.574662712775755</v>
      </c>
      <c r="F74">
        <f t="shared" si="4"/>
        <v>0.57466271277575487</v>
      </c>
      <c r="G74">
        <f t="shared" si="5"/>
        <v>0.11211471736583045</v>
      </c>
      <c r="H74">
        <f t="shared" si="6"/>
        <v>6.4238895832721568</v>
      </c>
      <c r="J74">
        <f t="shared" si="7"/>
        <v>0.57466271277575309</v>
      </c>
      <c r="K74">
        <f t="shared" si="8"/>
        <v>1.7429938010147816</v>
      </c>
      <c r="L74">
        <f t="shared" si="16"/>
        <v>0.84541810909738135</v>
      </c>
      <c r="M74">
        <f t="shared" si="9"/>
        <v>0.59675363558487304</v>
      </c>
      <c r="N74">
        <f t="shared" si="10"/>
        <v>3.7598282584727896</v>
      </c>
      <c r="O74" s="1">
        <f t="shared" si="11"/>
        <v>108.35529070448598</v>
      </c>
      <c r="P74" s="1"/>
      <c r="Q74" s="12">
        <f t="shared" si="12"/>
        <v>6.1268051183349757</v>
      </c>
      <c r="R74">
        <f t="shared" si="13"/>
        <v>6.0671957297215959</v>
      </c>
      <c r="S74">
        <f t="shared" si="14"/>
        <v>0.19227532084837459</v>
      </c>
      <c r="T74">
        <f t="shared" si="15"/>
        <v>11.01688930533421</v>
      </c>
      <c r="W74" s="1"/>
      <c r="AC74" s="1"/>
    </row>
    <row r="75" spans="1:33" x14ac:dyDescent="0.2">
      <c r="A75">
        <v>60</v>
      </c>
      <c r="B75">
        <f t="shared" si="0"/>
        <v>6</v>
      </c>
      <c r="C75">
        <f t="shared" si="1"/>
        <v>0.19739555984988078</v>
      </c>
      <c r="D75">
        <f t="shared" si="2"/>
        <v>11.31026604264795</v>
      </c>
      <c r="E75">
        <f t="shared" si="3"/>
        <v>30.594117081556711</v>
      </c>
      <c r="F75">
        <f t="shared" si="4"/>
        <v>0.5941170815567105</v>
      </c>
      <c r="G75">
        <f t="shared" si="5"/>
        <v>0.11396637961616556</v>
      </c>
      <c r="H75">
        <f t="shared" si="6"/>
        <v>6.5299851443290775</v>
      </c>
      <c r="J75">
        <f t="shared" si="7"/>
        <v>0.59411708155671095</v>
      </c>
      <c r="K75">
        <f t="shared" si="8"/>
        <v>1.7433602326903146</v>
      </c>
      <c r="L75">
        <f t="shared" si="16"/>
        <v>0.81106003091083656</v>
      </c>
      <c r="M75">
        <f t="shared" si="9"/>
        <v>0.6165635468132864</v>
      </c>
      <c r="N75">
        <f t="shared" si="10"/>
        <v>3.7651008919711484</v>
      </c>
      <c r="O75" s="1">
        <f t="shared" si="11"/>
        <v>108.50724385133663</v>
      </c>
      <c r="P75" s="1"/>
      <c r="Q75" s="12">
        <f t="shared" si="12"/>
        <v>6.2266872906373436</v>
      </c>
      <c r="R75">
        <f t="shared" si="13"/>
        <v>6.1677134686459638</v>
      </c>
      <c r="S75">
        <f t="shared" si="14"/>
        <v>0.19550168955509581</v>
      </c>
      <c r="T75">
        <f t="shared" si="15"/>
        <v>11.201752067457342</v>
      </c>
      <c r="W75" s="1"/>
      <c r="AC75" s="1"/>
      <c r="AF75" s="3"/>
      <c r="AG75" s="3"/>
    </row>
    <row r="76" spans="1:33" x14ac:dyDescent="0.2">
      <c r="A76">
        <v>61</v>
      </c>
      <c r="B76">
        <f t="shared" si="0"/>
        <v>6.1000000000000005</v>
      </c>
      <c r="C76">
        <f t="shared" si="1"/>
        <v>0.20059862384771762</v>
      </c>
      <c r="D76">
        <f t="shared" si="2"/>
        <v>11.493793503927794</v>
      </c>
      <c r="E76">
        <f t="shared" si="3"/>
        <v>30.613885738337757</v>
      </c>
      <c r="F76">
        <f t="shared" si="4"/>
        <v>0.61388573833775695</v>
      </c>
      <c r="G76">
        <f t="shared" si="5"/>
        <v>0.11581566947754826</v>
      </c>
      <c r="H76">
        <f t="shared" si="6"/>
        <v>6.6359447735026853</v>
      </c>
      <c r="J76">
        <f t="shared" si="7"/>
        <v>0.6138857383377605</v>
      </c>
      <c r="K76">
        <f t="shared" si="8"/>
        <v>1.7437323171129899</v>
      </c>
      <c r="L76">
        <f t="shared" si="16"/>
        <v>0.77617687503477606</v>
      </c>
      <c r="M76">
        <f t="shared" si="9"/>
        <v>0.63666769905707832</v>
      </c>
      <c r="N76">
        <f t="shared" si="10"/>
        <v>3.7704626295426049</v>
      </c>
      <c r="O76" s="1">
        <f t="shared" si="11"/>
        <v>108.66176490743196</v>
      </c>
      <c r="P76" s="1"/>
      <c r="Q76" s="12">
        <f t="shared" si="12"/>
        <v>6.326377567858394</v>
      </c>
      <c r="R76">
        <f t="shared" si="13"/>
        <v>6.2681203425050773</v>
      </c>
      <c r="S76">
        <f t="shared" si="14"/>
        <v>0.19872655906791037</v>
      </c>
      <c r="T76">
        <f t="shared" si="15"/>
        <v>11.386528929563541</v>
      </c>
      <c r="W76" s="1"/>
      <c r="AC76" s="1"/>
    </row>
    <row r="77" spans="1:33" x14ac:dyDescent="0.2">
      <c r="A77">
        <v>62</v>
      </c>
      <c r="B77">
        <f t="shared" si="0"/>
        <v>6.2</v>
      </c>
      <c r="C77">
        <f t="shared" si="1"/>
        <v>0.20379752104232826</v>
      </c>
      <c r="D77">
        <f t="shared" si="2"/>
        <v>11.677082217927451</v>
      </c>
      <c r="E77">
        <f t="shared" si="3"/>
        <v>30.633968074671618</v>
      </c>
      <c r="F77">
        <f t="shared" si="4"/>
        <v>0.63396807467161764</v>
      </c>
      <c r="G77">
        <f t="shared" si="5"/>
        <v>0.11766255363396665</v>
      </c>
      <c r="H77">
        <f t="shared" si="6"/>
        <v>6.7417665618698051</v>
      </c>
      <c r="J77">
        <f t="shared" si="7"/>
        <v>0.63396807467161587</v>
      </c>
      <c r="K77">
        <f t="shared" si="8"/>
        <v>1.7441100303188266</v>
      </c>
      <c r="L77">
        <f t="shared" si="16"/>
        <v>0.7407711117294058</v>
      </c>
      <c r="M77">
        <f t="shared" si="9"/>
        <v>0.65706428634252734</v>
      </c>
      <c r="N77">
        <f t="shared" si="10"/>
        <v>3.7759135030623758</v>
      </c>
      <c r="O77" s="1">
        <f t="shared" si="11"/>
        <v>108.81885479139069</v>
      </c>
      <c r="P77" s="1"/>
      <c r="Q77" s="12">
        <f t="shared" si="12"/>
        <v>6.4258733808225434</v>
      </c>
      <c r="R77">
        <f t="shared" si="13"/>
        <v>6.368414974167357</v>
      </c>
      <c r="S77">
        <f t="shared" si="14"/>
        <v>0.20194991578415372</v>
      </c>
      <c r="T77">
        <f t="shared" si="15"/>
        <v>11.57121911225455</v>
      </c>
      <c r="W77" s="1"/>
      <c r="AC77" s="1"/>
    </row>
    <row r="78" spans="1:33" x14ac:dyDescent="0.2">
      <c r="A78">
        <v>63</v>
      </c>
      <c r="B78">
        <f t="shared" si="0"/>
        <v>6.3000000000000007</v>
      </c>
      <c r="C78">
        <f t="shared" si="1"/>
        <v>0.20699219421982104</v>
      </c>
      <c r="D78">
        <f t="shared" si="2"/>
        <v>11.86012890643571</v>
      </c>
      <c r="E78">
        <f t="shared" si="3"/>
        <v>30.654363474063523</v>
      </c>
      <c r="F78">
        <f t="shared" si="4"/>
        <v>0.65436347406352269</v>
      </c>
      <c r="G78">
        <f t="shared" si="5"/>
        <v>0.11950699905296498</v>
      </c>
      <c r="H78">
        <f t="shared" si="6"/>
        <v>6.8474486167543196</v>
      </c>
      <c r="J78">
        <f t="shared" si="7"/>
        <v>0.6543634740635218</v>
      </c>
      <c r="K78">
        <f t="shared" si="8"/>
        <v>1.7444933480519447</v>
      </c>
      <c r="L78">
        <f t="shared" si="16"/>
        <v>0.70484524046569619</v>
      </c>
      <c r="M78">
        <f t="shared" si="9"/>
        <v>0.67775148288743181</v>
      </c>
      <c r="N78">
        <f t="shared" si="10"/>
        <v>3.7814535454685947</v>
      </c>
      <c r="O78" s="1">
        <f t="shared" si="11"/>
        <v>108.97851445246384</v>
      </c>
      <c r="P78" s="1"/>
      <c r="Q78" s="12">
        <f t="shared" si="12"/>
        <v>6.5251721885936389</v>
      </c>
      <c r="R78">
        <f t="shared" si="13"/>
        <v>6.4685960073954005</v>
      </c>
      <c r="S78">
        <f t="shared" si="14"/>
        <v>0.20517174662308876</v>
      </c>
      <c r="T78">
        <f t="shared" si="15"/>
        <v>11.755821866037236</v>
      </c>
      <c r="W78" s="1"/>
      <c r="AC78" s="1"/>
    </row>
    <row r="79" spans="1:33" x14ac:dyDescent="0.2">
      <c r="A79">
        <v>64</v>
      </c>
      <c r="B79">
        <f t="shared" si="0"/>
        <v>6.4</v>
      </c>
      <c r="C79">
        <f t="shared" si="1"/>
        <v>0.21018258666216955</v>
      </c>
      <c r="D79">
        <f t="shared" si="2"/>
        <v>12.042930319653196</v>
      </c>
      <c r="E79">
        <f t="shared" si="3"/>
        <v>30.675071312060545</v>
      </c>
      <c r="F79">
        <f t="shared" si="4"/>
        <v>0.67507131206054538</v>
      </c>
      <c r="G79">
        <f t="shared" si="5"/>
        <v>0.12134897298837544</v>
      </c>
      <c r="H79">
        <f t="shared" si="6"/>
        <v>6.9529890618836792</v>
      </c>
      <c r="J79">
        <f t="shared" si="7"/>
        <v>0.67507131206054893</v>
      </c>
      <c r="K79">
        <f t="shared" si="8"/>
        <v>1.7448822457691164</v>
      </c>
      <c r="L79">
        <f t="shared" si="16"/>
        <v>0.66840178942227335</v>
      </c>
      <c r="M79">
        <f t="shared" si="9"/>
        <v>0.69872744352823479</v>
      </c>
      <c r="N79">
        <f t="shared" si="10"/>
        <v>3.7870827907801741</v>
      </c>
      <c r="O79" s="1">
        <f t="shared" si="11"/>
        <v>109.14074487104971</v>
      </c>
      <c r="P79" s="1"/>
      <c r="Q79" s="12">
        <f t="shared" si="12"/>
        <v>6.6242714787139763</v>
      </c>
      <c r="R79">
        <f t="shared" si="13"/>
        <v>6.5686621070042017</v>
      </c>
      <c r="S79">
        <f t="shared" si="14"/>
        <v>0.20839203903125622</v>
      </c>
      <c r="T79">
        <f t="shared" si="15"/>
        <v>11.940336471630149</v>
      </c>
      <c r="W79" s="1"/>
      <c r="AC79" s="1"/>
    </row>
    <row r="80" spans="1:33" x14ac:dyDescent="0.2">
      <c r="A80">
        <v>65</v>
      </c>
      <c r="B80">
        <f t="shared" ref="B80:B115" si="17">A80*0.1</f>
        <v>6.5</v>
      </c>
      <c r="C80">
        <f t="shared" ref="C80:C115" si="18">ATAN(B80/$F$3)</f>
        <v>0.21336864215180798</v>
      </c>
      <c r="D80">
        <f t="shared" ref="D80:D115" si="19">C80*180/$C$3</f>
        <v>12.225483236455652</v>
      </c>
      <c r="E80">
        <f t="shared" ref="E80:E115" si="20">$F$3/COS(C80)</f>
        <v>30.696090956341656</v>
      </c>
      <c r="F80">
        <f t="shared" ref="F80:F115" si="21">E80-$F$3</f>
        <v>0.69609095634165641</v>
      </c>
      <c r="G80">
        <f t="shared" si="5"/>
        <v>0.12318844298297127</v>
      </c>
      <c r="H80">
        <f t="shared" si="6"/>
        <v>7.0583860375409282</v>
      </c>
      <c r="J80">
        <f t="shared" si="7"/>
        <v>0.69609095634165508</v>
      </c>
      <c r="K80">
        <f t="shared" si="8"/>
        <v>1.7452766986443451</v>
      </c>
      <c r="L80">
        <f t="shared" si="16"/>
        <v>0.6314433149792138</v>
      </c>
      <c r="M80">
        <f t="shared" si="9"/>
        <v>0.71999030414918863</v>
      </c>
      <c r="N80">
        <f t="shared" si="10"/>
        <v>3.7928012741144026</v>
      </c>
      <c r="O80" s="1">
        <f t="shared" si="11"/>
        <v>109.30554705920093</v>
      </c>
      <c r="P80" s="1"/>
      <c r="Q80" s="12">
        <f t="shared" si="12"/>
        <v>6.7231687674343421</v>
      </c>
      <c r="R80">
        <f t="shared" si="13"/>
        <v>6.668611959012086</v>
      </c>
      <c r="S80">
        <f t="shared" si="14"/>
        <v>0.21161078098769961</v>
      </c>
      <c r="T80">
        <f t="shared" si="15"/>
        <v>12.124762240262909</v>
      </c>
      <c r="W80" s="1"/>
      <c r="AC80" s="1"/>
    </row>
    <row r="81" spans="1:33" x14ac:dyDescent="0.2">
      <c r="A81">
        <v>66</v>
      </c>
      <c r="B81">
        <f t="shared" si="17"/>
        <v>6.6000000000000005</v>
      </c>
      <c r="C81">
        <f t="shared" si="18"/>
        <v>0.21655030497608929</v>
      </c>
      <c r="D81">
        <f t="shared" si="19"/>
        <v>12.407784464649394</v>
      </c>
      <c r="E81">
        <f t="shared" si="20"/>
        <v>30.717421766808489</v>
      </c>
      <c r="F81">
        <f t="shared" si="21"/>
        <v>0.71742176680848857</v>
      </c>
      <c r="G81">
        <f t="shared" ref="G81:G115" si="22">C81/SQRT($F$5)</f>
        <v>0.12502537687104071</v>
      </c>
      <c r="H81">
        <f t="shared" ref="H81:H115" si="23">G81*180/$C$3</f>
        <v>7.1636377007121839</v>
      </c>
      <c r="J81">
        <f t="shared" ref="J81:J115" si="24">$F$3*(1/COS(C81)-1)</f>
        <v>0.71742176680849257</v>
      </c>
      <c r="K81">
        <f t="shared" ref="K81:K115" si="25">SQRT($F$5)*$F$4/COS(G81)</f>
        <v>1.7456766815734766</v>
      </c>
      <c r="L81">
        <f t="shared" si="16"/>
        <v>0.59397240120890671</v>
      </c>
      <c r="M81">
        <f t="shared" ref="M81:M115" si="26">$F$6*(1-COS(C81))</f>
        <v>0.74153818211339328</v>
      </c>
      <c r="N81">
        <f t="shared" ref="N81:N115" si="27">SUM(J81:M81)</f>
        <v>3.7986090317042693</v>
      </c>
      <c r="O81" s="1">
        <f t="shared" ref="O81:O114" si="28">N81/$C$6*360</f>
        <v>109.4729220611237</v>
      </c>
      <c r="P81" s="1"/>
      <c r="Q81" s="12">
        <f t="shared" ref="Q81:Q115" si="29">$F$6*SIN(C81)</f>
        <v>6.8218615999350547</v>
      </c>
      <c r="R81">
        <f t="shared" ref="R81:R115" si="30">$F$3*TAN(C81)+($F$4+$F$6*COS(C81)-$F$6*COS($F$8))*TAN(G81)</f>
        <v>6.7684442707843111</v>
      </c>
      <c r="S81">
        <f t="shared" ref="S81:S115" si="31">ASIN(R81/$F$6)</f>
        <v>0.21482796100906323</v>
      </c>
      <c r="T81">
        <f t="shared" ref="T81:T115" si="32">S81*180/$C$3</f>
        <v>12.309098513968289</v>
      </c>
      <c r="W81" s="1"/>
      <c r="AC81" s="1"/>
    </row>
    <row r="82" spans="1:33" x14ac:dyDescent="0.2">
      <c r="A82">
        <v>67</v>
      </c>
      <c r="B82">
        <f t="shared" si="17"/>
        <v>6.7</v>
      </c>
      <c r="C82">
        <f t="shared" si="18"/>
        <v>0.21972751993160636</v>
      </c>
      <c r="D82">
        <f t="shared" si="19"/>
        <v>12.589830841218889</v>
      </c>
      <c r="E82">
        <f t="shared" si="20"/>
        <v>30.739063095676809</v>
      </c>
      <c r="F82">
        <f t="shared" si="21"/>
        <v>0.7390630956768085</v>
      </c>
      <c r="G82">
        <f t="shared" si="22"/>
        <v>0.1268597427808818</v>
      </c>
      <c r="H82">
        <f t="shared" si="23"/>
        <v>7.2687422252295795</v>
      </c>
      <c r="J82">
        <f t="shared" si="24"/>
        <v>0.7390630956768085</v>
      </c>
      <c r="K82">
        <f t="shared" si="25"/>
        <v>1.7460821691788375</v>
      </c>
      <c r="L82">
        <f t="shared" ref="L82:L115" si="33">SQRT($F$5)*$F$6*(COS(C82)-COS($F$8))/COS(G82)</f>
        <v>0.55599165936417738</v>
      </c>
      <c r="M82">
        <f t="shared" si="26"/>
        <v>0.76336917669552784</v>
      </c>
      <c r="N82">
        <f t="shared" si="27"/>
        <v>3.8045061009153511</v>
      </c>
      <c r="O82" s="1">
        <f t="shared" si="28"/>
        <v>109.64287095366456</v>
      </c>
      <c r="P82" s="1"/>
      <c r="Q82" s="12">
        <f t="shared" si="29"/>
        <v>6.9203475505379988</v>
      </c>
      <c r="R82">
        <f t="shared" si="30"/>
        <v>6.8681577711693791</v>
      </c>
      <c r="S82">
        <f t="shared" si="31"/>
        <v>0.21804356815456505</v>
      </c>
      <c r="T82">
        <f t="shared" si="32"/>
        <v>12.493344665867168</v>
      </c>
      <c r="W82" s="1"/>
      <c r="AC82" s="1"/>
    </row>
    <row r="83" spans="1:33" x14ac:dyDescent="0.2">
      <c r="A83">
        <v>68</v>
      </c>
      <c r="B83">
        <f t="shared" si="17"/>
        <v>6.8000000000000007</v>
      </c>
      <c r="C83">
        <f t="shared" si="18"/>
        <v>0.22290023232837577</v>
      </c>
      <c r="D83">
        <f t="shared" si="19"/>
        <v>12.771619232566492</v>
      </c>
      <c r="E83">
        <f t="shared" si="20"/>
        <v>30.761014287568607</v>
      </c>
      <c r="F83">
        <f t="shared" si="21"/>
        <v>0.76101428756860656</v>
      </c>
      <c r="G83">
        <f t="shared" si="22"/>
        <v>0.12869150913721789</v>
      </c>
      <c r="H83">
        <f t="shared" si="23"/>
        <v>7.3736978019096666</v>
      </c>
      <c r="J83">
        <f t="shared" si="24"/>
        <v>0.76101428756860434</v>
      </c>
      <c r="K83">
        <f t="shared" si="25"/>
        <v>1.7464931358139002</v>
      </c>
      <c r="L83">
        <f t="shared" si="33"/>
        <v>0.5175037273638774</v>
      </c>
      <c r="M83">
        <f t="shared" si="26"/>
        <v>0.78548136951608605</v>
      </c>
      <c r="N83">
        <f t="shared" si="27"/>
        <v>3.8104925202624678</v>
      </c>
      <c r="O83" s="1">
        <f t="shared" si="28"/>
        <v>109.81539484679026</v>
      </c>
      <c r="P83" s="1"/>
      <c r="Q83" s="12">
        <f t="shared" si="29"/>
        <v>7.0186242229096871</v>
      </c>
      <c r="R83">
        <f t="shared" si="30"/>
        <v>6.9677512106280544</v>
      </c>
      <c r="S83">
        <f t="shared" si="31"/>
        <v>0.22125759203084439</v>
      </c>
      <c r="T83">
        <f t="shared" si="32"/>
        <v>12.677500100446281</v>
      </c>
      <c r="W83" s="1"/>
      <c r="AC83" s="1"/>
    </row>
    <row r="84" spans="1:33" x14ac:dyDescent="0.2">
      <c r="A84">
        <v>69</v>
      </c>
      <c r="B84">
        <f t="shared" si="17"/>
        <v>6.9</v>
      </c>
      <c r="C84">
        <f t="shared" si="18"/>
        <v>0.2260683879938839</v>
      </c>
      <c r="D84">
        <f t="shared" si="19"/>
        <v>12.953146534744262</v>
      </c>
      <c r="E84">
        <f t="shared" si="20"/>
        <v>30.78327467960483</v>
      </c>
      <c r="F84">
        <f t="shared" si="21"/>
        <v>0.78327467960482977</v>
      </c>
      <c r="G84">
        <f t="shared" si="22"/>
        <v>0.13052064466353364</v>
      </c>
      <c r="H84">
        <f t="shared" si="23"/>
        <v>7.4785026386872682</v>
      </c>
      <c r="J84">
        <f t="shared" si="24"/>
        <v>0.78327467960482844</v>
      </c>
      <c r="K84">
        <f t="shared" si="25"/>
        <v>1.7469095555679708</v>
      </c>
      <c r="L84">
        <f t="shared" si="33"/>
        <v>0.47851126927613608</v>
      </c>
      <c r="M84">
        <f t="shared" si="26"/>
        <v>0.80787282497693791</v>
      </c>
      <c r="N84">
        <f t="shared" si="27"/>
        <v>3.8165683294258734</v>
      </c>
      <c r="O84" s="1">
        <f t="shared" si="28"/>
        <v>109.99049488405451</v>
      </c>
      <c r="P84" s="1"/>
      <c r="Q84" s="12">
        <f t="shared" si="29"/>
        <v>7.1166892502553036</v>
      </c>
      <c r="R84">
        <f t="shared" si="30"/>
        <v>7.0672233613550963</v>
      </c>
      <c r="S84">
        <f t="shared" si="31"/>
        <v>0.22447002279668429</v>
      </c>
      <c r="T84">
        <f t="shared" si="32"/>
        <v>12.861564253828799</v>
      </c>
      <c r="W84" s="1"/>
      <c r="AC84" s="1"/>
    </row>
    <row r="85" spans="1:33" x14ac:dyDescent="0.2">
      <c r="A85">
        <v>70</v>
      </c>
      <c r="B85">
        <f t="shared" si="17"/>
        <v>7</v>
      </c>
      <c r="C85">
        <f t="shared" si="18"/>
        <v>0.22923193327699534</v>
      </c>
      <c r="D85">
        <f t="shared" si="19"/>
        <v>13.134409673677911</v>
      </c>
      <c r="E85">
        <f t="shared" si="20"/>
        <v>30.805843601498726</v>
      </c>
      <c r="F85">
        <f t="shared" si="21"/>
        <v>0.8058436014987258</v>
      </c>
      <c r="G85">
        <f t="shared" si="22"/>
        <v>0.13234711838433161</v>
      </c>
      <c r="H85">
        <f t="shared" si="23"/>
        <v>7.5831549607447677</v>
      </c>
      <c r="J85">
        <f t="shared" si="24"/>
        <v>0.80584360149872802</v>
      </c>
      <c r="K85">
        <f t="shared" si="25"/>
        <v>1.7473314022709021</v>
      </c>
      <c r="L85">
        <f t="shared" si="33"/>
        <v>0.4390169747994167</v>
      </c>
      <c r="M85">
        <f t="shared" si="26"/>
        <v>0.8305415906980651</v>
      </c>
      <c r="N85">
        <f t="shared" si="27"/>
        <v>3.8227335692671121</v>
      </c>
      <c r="O85" s="1">
        <f t="shared" si="28"/>
        <v>110.16817224305487</v>
      </c>
      <c r="P85" s="1"/>
      <c r="Q85" s="12">
        <f t="shared" si="29"/>
        <v>7.2145402955037854</v>
      </c>
      <c r="R85">
        <f t="shared" si="30"/>
        <v>7.1665730173937279</v>
      </c>
      <c r="S85">
        <f t="shared" si="31"/>
        <v>0.22768085116760958</v>
      </c>
      <c r="T85">
        <f t="shared" si="32"/>
        <v>13.045536594037792</v>
      </c>
      <c r="W85" s="1"/>
      <c r="AC85" s="1"/>
      <c r="AF85" s="3"/>
      <c r="AG85" s="3"/>
    </row>
    <row r="86" spans="1:33" x14ac:dyDescent="0.2">
      <c r="A86">
        <v>71</v>
      </c>
      <c r="B86">
        <f t="shared" si="17"/>
        <v>7.1000000000000005</v>
      </c>
      <c r="C86">
        <f t="shared" si="18"/>
        <v>0.23239081505172349</v>
      </c>
      <c r="D86">
        <f t="shared" si="19"/>
        <v>13.31540560538285</v>
      </c>
      <c r="E86">
        <f t="shared" si="20"/>
        <v>30.828720375649716</v>
      </c>
      <c r="F86">
        <f t="shared" si="21"/>
        <v>0.82872037564971635</v>
      </c>
      <c r="G86">
        <f t="shared" si="22"/>
        <v>0.1341708996273091</v>
      </c>
      <c r="H86">
        <f t="shared" si="23"/>
        <v>7.6876530106368417</v>
      </c>
      <c r="J86">
        <f t="shared" si="24"/>
        <v>0.82872037564971412</v>
      </c>
      <c r="K86">
        <f t="shared" si="25"/>
        <v>1.7477586494978281</v>
      </c>
      <c r="L86">
        <f t="shared" si="33"/>
        <v>0.39902355874165507</v>
      </c>
      <c r="M86">
        <f t="shared" si="26"/>
        <v>0.85348569795524443</v>
      </c>
      <c r="N86">
        <f t="shared" si="27"/>
        <v>3.8289882818444414</v>
      </c>
      <c r="O86" s="1">
        <f t="shared" si="28"/>
        <v>110.34842813587716</v>
      </c>
      <c r="P86" s="1"/>
      <c r="Q86" s="12">
        <f t="shared" si="29"/>
        <v>7.3121750514839263</v>
      </c>
      <c r="R86">
        <f t="shared" si="30"/>
        <v>7.2657989947428527</v>
      </c>
      <c r="S86">
        <f t="shared" si="31"/>
        <v>0.23089006842036053</v>
      </c>
      <c r="T86">
        <f t="shared" si="32"/>
        <v>13.229416621252554</v>
      </c>
      <c r="W86" s="1"/>
      <c r="AC86" s="1"/>
    </row>
    <row r="87" spans="1:33" x14ac:dyDescent="0.2">
      <c r="A87">
        <v>72</v>
      </c>
      <c r="B87">
        <f t="shared" si="17"/>
        <v>7.2</v>
      </c>
      <c r="C87">
        <f t="shared" si="18"/>
        <v>0.23554498072086336</v>
      </c>
      <c r="D87">
        <f t="shared" si="19"/>
        <v>13.49613131617234</v>
      </c>
      <c r="E87">
        <f t="shared" si="20"/>
        <v>30.851904317237857</v>
      </c>
      <c r="F87">
        <f t="shared" si="21"/>
        <v>0.85190431723785665</v>
      </c>
      <c r="G87">
        <f t="shared" si="22"/>
        <v>0.13599195802545569</v>
      </c>
      <c r="H87">
        <f t="shared" si="23"/>
        <v>7.7919950484106391</v>
      </c>
      <c r="J87">
        <f t="shared" si="24"/>
        <v>0.85190431723785931</v>
      </c>
      <c r="K87">
        <f t="shared" si="25"/>
        <v>1.7481912705739144</v>
      </c>
      <c r="L87">
        <f t="shared" si="33"/>
        <v>0.3585337604975532</v>
      </c>
      <c r="M87">
        <f t="shared" si="26"/>
        <v>0.87670316211856991</v>
      </c>
      <c r="N87">
        <f t="shared" si="27"/>
        <v>3.8353325104278975</v>
      </c>
      <c r="O87" s="1">
        <f t="shared" si="28"/>
        <v>110.53126380952979</v>
      </c>
      <c r="P87" s="1"/>
      <c r="Q87" s="12">
        <f t="shared" si="29"/>
        <v>7.4095912410915439</v>
      </c>
      <c r="R87">
        <f t="shared" si="30"/>
        <v>7.3649001314570626</v>
      </c>
      <c r="S87">
        <f t="shared" si="31"/>
        <v>0.23409766639724378</v>
      </c>
      <c r="T87">
        <f t="shared" si="32"/>
        <v>13.413203868057895</v>
      </c>
      <c r="W87" s="1"/>
      <c r="AC87" s="1"/>
    </row>
    <row r="88" spans="1:33" x14ac:dyDescent="0.2">
      <c r="A88">
        <v>73</v>
      </c>
      <c r="B88">
        <f t="shared" si="17"/>
        <v>7.3000000000000007</v>
      </c>
      <c r="C88">
        <f t="shared" si="18"/>
        <v>0.23869437821948689</v>
      </c>
      <c r="D88">
        <f t="shared" si="19"/>
        <v>13.676583822857756</v>
      </c>
      <c r="E88">
        <f t="shared" si="20"/>
        <v>30.875394734318782</v>
      </c>
      <c r="F88">
        <f t="shared" si="21"/>
        <v>0.87539473431878179</v>
      </c>
      <c r="G88">
        <f t="shared" si="22"/>
        <v>0.13781026351907111</v>
      </c>
      <c r="H88">
        <f t="shared" si="23"/>
        <v>7.8961793517214058</v>
      </c>
      <c r="J88">
        <f t="shared" si="24"/>
        <v>0.87539473431878179</v>
      </c>
      <c r="K88">
        <f t="shared" si="25"/>
        <v>1.748629238579132</v>
      </c>
      <c r="L88">
        <f t="shared" si="33"/>
        <v>0.3175503435243453</v>
      </c>
      <c r="M88">
        <f t="shared" si="26"/>
        <v>0.90019198309156778</v>
      </c>
      <c r="N88">
        <f t="shared" si="27"/>
        <v>3.8417662995138264</v>
      </c>
      <c r="O88" s="1">
        <f t="shared" si="28"/>
        <v>110.71668054636245</v>
      </c>
      <c r="P88" s="1"/>
      <c r="Q88" s="12">
        <f t="shared" si="29"/>
        <v>7.5067866174477187</v>
      </c>
      <c r="R88">
        <f t="shared" si="30"/>
        <v>7.4638752877394374</v>
      </c>
      <c r="S88">
        <f t="shared" si="31"/>
        <v>0.23730363751036018</v>
      </c>
      <c r="T88">
        <f t="shared" si="32"/>
        <v>13.596897899686402</v>
      </c>
      <c r="W88" s="1"/>
      <c r="AC88" s="1"/>
    </row>
    <row r="89" spans="1:33" x14ac:dyDescent="0.2">
      <c r="A89">
        <v>74</v>
      </c>
      <c r="B89">
        <f t="shared" si="17"/>
        <v>7.4</v>
      </c>
      <c r="C89">
        <f t="shared" si="18"/>
        <v>0.24183895601830027</v>
      </c>
      <c r="D89">
        <f t="shared" si="19"/>
        <v>13.856760172940968</v>
      </c>
      <c r="E89">
        <f t="shared" si="20"/>
        <v>30.899190927919133</v>
      </c>
      <c r="F89">
        <f t="shared" si="21"/>
        <v>0.89919092791913258</v>
      </c>
      <c r="G89">
        <f t="shared" si="22"/>
        <v>0.13962578635770373</v>
      </c>
      <c r="H89">
        <f t="shared" si="23"/>
        <v>8.0002042159435529</v>
      </c>
      <c r="J89">
        <f t="shared" si="24"/>
        <v>0.89919092791913569</v>
      </c>
      <c r="K89">
        <f t="shared" si="25"/>
        <v>1.7490725263530433</v>
      </c>
      <c r="L89">
        <f t="shared" si="33"/>
        <v>0.27607609481611217</v>
      </c>
      <c r="M89">
        <f t="shared" si="26"/>
        <v>0.92395014575079382</v>
      </c>
      <c r="N89">
        <f t="shared" si="27"/>
        <v>3.8482896948390848</v>
      </c>
      <c r="O89" s="1">
        <f t="shared" si="28"/>
        <v>110.9046796644753</v>
      </c>
      <c r="P89" s="1"/>
      <c r="Q89" s="12">
        <f t="shared" si="29"/>
        <v>7.6037589640481373</v>
      </c>
      <c r="R89">
        <f t="shared" si="30"/>
        <v>7.5627233460271839</v>
      </c>
      <c r="S89">
        <f t="shared" si="31"/>
        <v>0.24050797474571067</v>
      </c>
      <c r="T89">
        <f t="shared" si="32"/>
        <v>13.780498314253675</v>
      </c>
      <c r="W89" s="1"/>
      <c r="AC89" s="1"/>
    </row>
    <row r="90" spans="1:33" x14ac:dyDescent="0.2">
      <c r="A90">
        <v>75</v>
      </c>
      <c r="B90">
        <f t="shared" si="17"/>
        <v>7.5</v>
      </c>
      <c r="C90">
        <f t="shared" si="18"/>
        <v>0.24497866312686414</v>
      </c>
      <c r="D90">
        <f t="shared" si="19"/>
        <v>14.036657444798836</v>
      </c>
      <c r="E90">
        <f t="shared" si="20"/>
        <v>30.923292192132454</v>
      </c>
      <c r="F90">
        <f t="shared" si="21"/>
        <v>0.92329219213245395</v>
      </c>
      <c r="G90">
        <f t="shared" si="22"/>
        <v>0.14143849710200967</v>
      </c>
      <c r="H90">
        <f t="shared" si="23"/>
        <v>8.1040679542771734</v>
      </c>
      <c r="J90">
        <f t="shared" si="24"/>
        <v>0.92329219213245439</v>
      </c>
      <c r="K90">
        <f t="shared" si="25"/>
        <v>1.7495211064996059</v>
      </c>
      <c r="L90">
        <f t="shared" si="33"/>
        <v>0.23411382437688408</v>
      </c>
      <c r="M90">
        <f t="shared" si="26"/>
        <v>0.94797562038571292</v>
      </c>
      <c r="N90">
        <f t="shared" si="27"/>
        <v>3.854902743394657</v>
      </c>
      <c r="O90" s="1">
        <f t="shared" si="28"/>
        <v>111.09526251811151</v>
      </c>
      <c r="P90" s="1"/>
      <c r="Q90" s="12">
        <f t="shared" si="29"/>
        <v>7.700506094903572</v>
      </c>
      <c r="R90">
        <f t="shared" si="30"/>
        <v>7.6614432110701545</v>
      </c>
      <c r="S90">
        <f t="shared" si="31"/>
        <v>0.24371067166718144</v>
      </c>
      <c r="T90">
        <f t="shared" si="32"/>
        <v>13.964004742986679</v>
      </c>
      <c r="W90" s="1"/>
      <c r="AC90" s="1"/>
    </row>
    <row r="91" spans="1:33" x14ac:dyDescent="0.2">
      <c r="A91">
        <v>76</v>
      </c>
      <c r="B91">
        <f t="shared" si="17"/>
        <v>7.6000000000000005</v>
      </c>
      <c r="C91">
        <f t="shared" si="18"/>
        <v>0.2481134490966766</v>
      </c>
      <c r="D91">
        <f t="shared" si="19"/>
        <v>14.216272747859872</v>
      </c>
      <c r="E91">
        <f t="shared" si="20"/>
        <v>30.94769781421552</v>
      </c>
      <c r="F91">
        <f t="shared" si="21"/>
        <v>0.94769781421551968</v>
      </c>
      <c r="G91">
        <f t="shared" si="22"/>
        <v>0.14324836662553275</v>
      </c>
      <c r="H91">
        <f t="shared" si="23"/>
        <v>8.2077688978500376</v>
      </c>
      <c r="J91">
        <f t="shared" si="24"/>
        <v>0.94769781421552013</v>
      </c>
      <c r="K91">
        <f t="shared" si="25"/>
        <v>1.7499749513919876</v>
      </c>
      <c r="L91">
        <f t="shared" si="33"/>
        <v>0.19166636469270343</v>
      </c>
      <c r="M91">
        <f t="shared" si="26"/>
        <v>0.97226636313869841</v>
      </c>
      <c r="N91">
        <f t="shared" si="27"/>
        <v>3.8616054934389097</v>
      </c>
      <c r="O91" s="1">
        <f t="shared" si="28"/>
        <v>111.28843049803929</v>
      </c>
      <c r="P91" s="1"/>
      <c r="Q91" s="12">
        <f t="shared" si="29"/>
        <v>7.7970258546715305</v>
      </c>
      <c r="R91">
        <f t="shared" si="30"/>
        <v>7.7600338100022581</v>
      </c>
      <c r="S91">
        <f t="shared" si="31"/>
        <v>0.24691172242040857</v>
      </c>
      <c r="T91">
        <f t="shared" si="32"/>
        <v>14.147416850445181</v>
      </c>
      <c r="W91" s="1"/>
      <c r="AC91" s="1"/>
    </row>
    <row r="92" spans="1:33" x14ac:dyDescent="0.2">
      <c r="A92">
        <v>77</v>
      </c>
      <c r="B92">
        <f t="shared" si="17"/>
        <v>7.7</v>
      </c>
      <c r="C92">
        <f t="shared" si="18"/>
        <v>0.25124326402411901</v>
      </c>
      <c r="D92">
        <f t="shared" si="19"/>
        <v>14.395603222773012</v>
      </c>
      <c r="E92">
        <f t="shared" si="20"/>
        <v>30.972407074685041</v>
      </c>
      <c r="F92">
        <f t="shared" si="21"/>
        <v>0.97240707468504084</v>
      </c>
      <c r="G92">
        <f t="shared" si="22"/>
        <v>0.14505536611640535</v>
      </c>
      <c r="H92">
        <f t="shared" si="23"/>
        <v>8.3113053958150456</v>
      </c>
      <c r="J92">
        <f t="shared" si="24"/>
        <v>0.97240707468503995</v>
      </c>
      <c r="K92">
        <f t="shared" si="25"/>
        <v>1.7504340331773929</v>
      </c>
      <c r="L92">
        <f t="shared" si="33"/>
        <v>0.14873657020285433</v>
      </c>
      <c r="M92">
        <f t="shared" si="26"/>
        <v>0.9968203164449716</v>
      </c>
      <c r="N92">
        <f t="shared" si="27"/>
        <v>3.8683979945102585</v>
      </c>
      <c r="O92" s="1">
        <f t="shared" si="28"/>
        <v>111.48418503191671</v>
      </c>
      <c r="P92" s="1"/>
      <c r="Q92" s="12">
        <f t="shared" si="29"/>
        <v>7.893316118779123</v>
      </c>
      <c r="R92">
        <f t="shared" si="30"/>
        <v>7.8584940924058273</v>
      </c>
      <c r="S92">
        <f t="shared" si="31"/>
        <v>0.25011112173652333</v>
      </c>
      <c r="T92">
        <f t="shared" si="32"/>
        <v>14.330734334736336</v>
      </c>
      <c r="W92" s="1"/>
      <c r="AC92" s="1"/>
    </row>
    <row r="93" spans="1:33" x14ac:dyDescent="0.2">
      <c r="A93">
        <v>78</v>
      </c>
      <c r="B93">
        <f t="shared" si="17"/>
        <v>7.8000000000000007</v>
      </c>
      <c r="C93">
        <f t="shared" si="18"/>
        <v>0.25436805855326594</v>
      </c>
      <c r="D93">
        <f t="shared" si="19"/>
        <v>14.574646041568634</v>
      </c>
      <c r="E93">
        <f t="shared" si="20"/>
        <v>30.997419247414776</v>
      </c>
      <c r="F93">
        <f t="shared" si="21"/>
        <v>0.99741924741477561</v>
      </c>
      <c r="G93">
        <f t="shared" si="22"/>
        <v>0.1468594670789706</v>
      </c>
      <c r="H93">
        <f t="shared" si="23"/>
        <v>8.4146758154431662</v>
      </c>
      <c r="J93">
        <f t="shared" si="24"/>
        <v>0.99741924741477472</v>
      </c>
      <c r="K93">
        <f t="shared" si="25"/>
        <v>1.7508983237819034</v>
      </c>
      <c r="L93">
        <f t="shared" si="33"/>
        <v>0.10532731677035431</v>
      </c>
      <c r="M93">
        <f t="shared" si="26"/>
        <v>1.0216354094723648</v>
      </c>
      <c r="N93">
        <f t="shared" si="27"/>
        <v>3.8752802974393972</v>
      </c>
      <c r="O93" s="1">
        <f t="shared" si="28"/>
        <v>111.68252758464439</v>
      </c>
      <c r="P93" s="1"/>
      <c r="Q93" s="12">
        <f t="shared" si="29"/>
        <v>7.9893747935371859</v>
      </c>
      <c r="R93">
        <f t="shared" si="30"/>
        <v>7.9568230303689917</v>
      </c>
      <c r="S93">
        <f t="shared" si="31"/>
        <v>0.25330886493578064</v>
      </c>
      <c r="T93">
        <f t="shared" si="32"/>
        <v>14.513956927722591</v>
      </c>
      <c r="W93" s="1"/>
      <c r="AC93" s="1"/>
    </row>
    <row r="94" spans="1:33" x14ac:dyDescent="0.2">
      <c r="A94">
        <v>79</v>
      </c>
      <c r="B94">
        <f t="shared" si="17"/>
        <v>7.9</v>
      </c>
      <c r="C94">
        <f t="shared" si="18"/>
        <v>0.25748778387855825</v>
      </c>
      <c r="D94">
        <f t="shared" si="19"/>
        <v>14.753398407811709</v>
      </c>
      <c r="E94">
        <f t="shared" si="20"/>
        <v>31.022733599732952</v>
      </c>
      <c r="F94">
        <f t="shared" si="21"/>
        <v>1.0227335997329519</v>
      </c>
      <c r="G94">
        <f t="shared" si="22"/>
        <v>0.1486606413353258</v>
      </c>
      <c r="H94">
        <f t="shared" si="23"/>
        <v>8.5178785422118874</v>
      </c>
      <c r="J94">
        <f t="shared" si="24"/>
        <v>1.0227335997329545</v>
      </c>
      <c r="K94">
        <f t="shared" si="25"/>
        <v>1.7513677949153204</v>
      </c>
      <c r="L94">
        <f t="shared" si="33"/>
        <v>6.1441501152047148E-2</v>
      </c>
      <c r="M94">
        <f t="shared" si="26"/>
        <v>1.0467095585606547</v>
      </c>
      <c r="N94">
        <f t="shared" si="27"/>
        <v>3.8822524543609767</v>
      </c>
      <c r="O94" s="1">
        <f t="shared" si="28"/>
        <v>111.88345965870191</v>
      </c>
      <c r="P94" s="1"/>
      <c r="Q94" s="12">
        <f t="shared" si="29"/>
        <v>8.0851998162456944</v>
      </c>
      <c r="R94">
        <f t="shared" si="30"/>
        <v>8.0550196185360647</v>
      </c>
      <c r="S94">
        <f t="shared" si="31"/>
        <v>0.25650494793106809</v>
      </c>
      <c r="T94">
        <f t="shared" si="32"/>
        <v>14.697084395222745</v>
      </c>
      <c r="W94" s="1"/>
      <c r="AC94" s="1"/>
    </row>
    <row r="95" spans="1:33" s="3" customFormat="1" x14ac:dyDescent="0.2">
      <c r="A95" s="3">
        <v>80</v>
      </c>
      <c r="B95" s="3">
        <f t="shared" si="17"/>
        <v>8</v>
      </c>
      <c r="C95" s="3">
        <f t="shared" si="18"/>
        <v>0.26060239174734096</v>
      </c>
      <c r="D95" s="3">
        <f t="shared" si="19"/>
        <v>14.931857556747213</v>
      </c>
      <c r="E95" s="3">
        <f t="shared" si="20"/>
        <v>31.048349392520048</v>
      </c>
      <c r="F95" s="3">
        <f t="shared" si="21"/>
        <v>1.0483493925200484</v>
      </c>
      <c r="G95" s="3">
        <f t="shared" si="22"/>
        <v>0.15045886102678763</v>
      </c>
      <c r="H95" s="3">
        <f t="shared" si="23"/>
        <v>8.6209119798891525</v>
      </c>
      <c r="J95" s="3">
        <f t="shared" si="24"/>
        <v>1.0483493925200471</v>
      </c>
      <c r="K95">
        <f t="shared" si="25"/>
        <v>1.7518424180760208</v>
      </c>
      <c r="L95">
        <f t="shared" si="33"/>
        <v>1.7082040468254924E-2</v>
      </c>
      <c r="M95" s="3">
        <f t="shared" si="26"/>
        <v>1.0720406676604304</v>
      </c>
      <c r="N95" s="3">
        <f t="shared" si="27"/>
        <v>3.8893145187247531</v>
      </c>
      <c r="O95" s="13">
        <f t="shared" si="28"/>
        <v>112.08698279446919</v>
      </c>
      <c r="P95" s="13"/>
      <c r="Q95" s="14">
        <f t="shared" si="29"/>
        <v>8.180789155290551</v>
      </c>
      <c r="R95" s="3">
        <f t="shared" si="30"/>
        <v>8.1530828741510444</v>
      </c>
      <c r="S95" s="3">
        <f t="shared" si="31"/>
        <v>0.25969936723130199</v>
      </c>
      <c r="T95" s="3">
        <f t="shared" si="32"/>
        <v>14.880116537206545</v>
      </c>
      <c r="W95" s="13"/>
      <c r="AC95" s="13"/>
      <c r="AD95" s="15"/>
    </row>
    <row r="96" spans="1:33" x14ac:dyDescent="0.2">
      <c r="A96">
        <v>81</v>
      </c>
      <c r="B96">
        <f t="shared" si="17"/>
        <v>8.1</v>
      </c>
      <c r="C96">
        <f t="shared" si="18"/>
        <v>0.26371183446226609</v>
      </c>
      <c r="D96">
        <f t="shared" si="19"/>
        <v>15.110020755437816</v>
      </c>
      <c r="E96">
        <f t="shared" si="20"/>
        <v>31.074265880306811</v>
      </c>
      <c r="F96">
        <f t="shared" si="21"/>
        <v>1.074265880306811</v>
      </c>
      <c r="G96">
        <f t="shared" si="22"/>
        <v>0.15225409861527936</v>
      </c>
      <c r="H96">
        <f t="shared" si="23"/>
        <v>8.7237745506128537</v>
      </c>
      <c r="J96">
        <f t="shared" si="24"/>
        <v>1.0742658803068128</v>
      </c>
      <c r="K96">
        <f t="shared" si="25"/>
        <v>1.7523221645558136</v>
      </c>
      <c r="L96">
        <f t="shared" si="33"/>
        <v>-2.7748128327606203E-2</v>
      </c>
      <c r="M96">
        <f t="shared" si="26"/>
        <v>1.0976266287712058</v>
      </c>
      <c r="N96">
        <f t="shared" si="27"/>
        <v>3.8964665453062262</v>
      </c>
      <c r="O96" s="1">
        <f t="shared" si="28"/>
        <v>112.293098570533</v>
      </c>
      <c r="P96" s="1"/>
      <c r="Q96" s="12">
        <f t="shared" si="29"/>
        <v>8.2761408102317748</v>
      </c>
      <c r="R96">
        <f t="shared" si="30"/>
        <v>8.251011837094266</v>
      </c>
      <c r="S96">
        <f t="shared" si="31"/>
        <v>0.26289211994470685</v>
      </c>
      <c r="T96">
        <f t="shared" si="32"/>
        <v>15.063053187982566</v>
      </c>
      <c r="W96" s="1"/>
      <c r="AC96" s="1"/>
    </row>
    <row r="97" spans="1:29" x14ac:dyDescent="0.2">
      <c r="A97">
        <v>82</v>
      </c>
      <c r="B97">
        <f t="shared" si="17"/>
        <v>8.2000000000000011</v>
      </c>
      <c r="C97">
        <f t="shared" si="18"/>
        <v>0.26681606488356052</v>
      </c>
      <c r="D97">
        <f t="shared" si="19"/>
        <v>15.287885302893805</v>
      </c>
      <c r="E97">
        <f t="shared" si="20"/>
        <v>31.100482311372598</v>
      </c>
      <c r="F97">
        <f t="shared" si="21"/>
        <v>1.1004823113725983</v>
      </c>
      <c r="G97">
        <f t="shared" si="22"/>
        <v>0.15404632688464032</v>
      </c>
      <c r="H97">
        <f t="shared" si="23"/>
        <v>8.8264646949658623</v>
      </c>
      <c r="J97">
        <f t="shared" si="24"/>
        <v>1.1004823113725992</v>
      </c>
      <c r="K97">
        <f t="shared" si="25"/>
        <v>1.7528070054448044</v>
      </c>
      <c r="L97">
        <f t="shared" si="33"/>
        <v>-7.3046048979447678E-2</v>
      </c>
      <c r="M97">
        <f t="shared" si="26"/>
        <v>1.1234653223787241</v>
      </c>
      <c r="N97">
        <f t="shared" si="27"/>
        <v>3.9037085902166799</v>
      </c>
      <c r="O97" s="1">
        <f t="shared" si="28"/>
        <v>112.50180860397636</v>
      </c>
      <c r="P97" s="1"/>
      <c r="Q97" s="12">
        <f t="shared" si="29"/>
        <v>8.3712528118831493</v>
      </c>
      <c r="R97">
        <f t="shared" si="30"/>
        <v>8.348805569912221</v>
      </c>
      <c r="S97">
        <f t="shared" si="31"/>
        <v>0.26608320378198225</v>
      </c>
      <c r="T97">
        <f t="shared" si="32"/>
        <v>15.245894216379693</v>
      </c>
      <c r="W97" s="1"/>
      <c r="AC97" s="1"/>
    </row>
    <row r="98" spans="1:29" x14ac:dyDescent="0.2">
      <c r="A98">
        <v>83</v>
      </c>
      <c r="B98">
        <f t="shared" si="17"/>
        <v>8.3000000000000007</v>
      </c>
      <c r="C98">
        <f t="shared" si="18"/>
        <v>0.26991503643115999</v>
      </c>
      <c r="D98">
        <f t="shared" si="19"/>
        <v>15.465448530195383</v>
      </c>
      <c r="E98">
        <f t="shared" si="20"/>
        <v>31.126997927843924</v>
      </c>
      <c r="F98">
        <f t="shared" si="21"/>
        <v>1.1269979278439237</v>
      </c>
      <c r="G98">
        <f t="shared" si="22"/>
        <v>0.15583551894185788</v>
      </c>
      <c r="H98">
        <f t="shared" si="23"/>
        <v>8.9289808720466066</v>
      </c>
      <c r="J98">
        <f t="shared" si="24"/>
        <v>1.1269979278439224</v>
      </c>
      <c r="K98">
        <f t="shared" si="25"/>
        <v>1.7532969116362582</v>
      </c>
      <c r="L98">
        <f t="shared" si="33"/>
        <v>-0.11880874645873177</v>
      </c>
      <c r="M98">
        <f t="shared" si="26"/>
        <v>1.1495546178912583</v>
      </c>
      <c r="N98">
        <f t="shared" si="27"/>
        <v>3.9110407109127072</v>
      </c>
      <c r="O98" s="1">
        <f t="shared" si="28"/>
        <v>112.71311455065306</v>
      </c>
      <c r="P98" s="1"/>
      <c r="Q98" s="12">
        <f t="shared" si="29"/>
        <v>8.466123222383418</v>
      </c>
      <c r="R98">
        <f t="shared" si="30"/>
        <v>8.4464631578406806</v>
      </c>
      <c r="S98">
        <f t="shared" si="31"/>
        <v>0.26927261705935823</v>
      </c>
      <c r="T98">
        <f t="shared" si="32"/>
        <v>15.428639525922163</v>
      </c>
      <c r="W98" s="1"/>
      <c r="AC98" s="1"/>
    </row>
    <row r="99" spans="1:29" x14ac:dyDescent="0.2">
      <c r="A99">
        <v>84</v>
      </c>
      <c r="B99">
        <f t="shared" si="17"/>
        <v>8.4</v>
      </c>
      <c r="C99">
        <f t="shared" si="18"/>
        <v>0.2730087030867106</v>
      </c>
      <c r="D99">
        <f t="shared" si="19"/>
        <v>15.642707800607324</v>
      </c>
      <c r="E99">
        <f t="shared" si="20"/>
        <v>31.15381196579321</v>
      </c>
      <c r="F99">
        <f t="shared" si="21"/>
        <v>1.15381196579321</v>
      </c>
      <c r="G99">
        <f t="shared" si="22"/>
        <v>0.157621648218223</v>
      </c>
      <c r="H99">
        <f t="shared" si="23"/>
        <v>9.0313215595352982</v>
      </c>
      <c r="J99">
        <f t="shared" si="24"/>
        <v>1.1538119657932078</v>
      </c>
      <c r="K99">
        <f t="shared" si="25"/>
        <v>1.7537918538314672</v>
      </c>
      <c r="L99">
        <f t="shared" si="33"/>
        <v>-0.16503322749427693</v>
      </c>
      <c r="M99">
        <f t="shared" si="26"/>
        <v>1.1758923740747322</v>
      </c>
      <c r="N99">
        <f t="shared" si="27"/>
        <v>3.91846296620513</v>
      </c>
      <c r="O99" s="1">
        <f t="shared" si="28"/>
        <v>112.9270181054447</v>
      </c>
      <c r="P99" s="1"/>
      <c r="Q99" s="12">
        <f t="shared" si="29"/>
        <v>8.5607501352590756</v>
      </c>
      <c r="R99">
        <f t="shared" si="30"/>
        <v>8.543983708821127</v>
      </c>
      <c r="S99">
        <f t="shared" si="31"/>
        <v>0.27246035870154028</v>
      </c>
      <c r="T99">
        <f t="shared" si="32"/>
        <v>15.611289054998329</v>
      </c>
      <c r="W99" s="1"/>
      <c r="AC99" s="1"/>
    </row>
    <row r="100" spans="1:29" x14ac:dyDescent="0.2">
      <c r="A100">
        <v>85</v>
      </c>
      <c r="B100">
        <f t="shared" si="17"/>
        <v>8.5</v>
      </c>
      <c r="C100">
        <f t="shared" si="18"/>
        <v>0.27609701939543646</v>
      </c>
      <c r="D100">
        <f t="shared" si="19"/>
        <v>15.819660509685995</v>
      </c>
      <c r="E100">
        <f t="shared" si="20"/>
        <v>31.180923655337729</v>
      </c>
      <c r="F100">
        <f t="shared" si="21"/>
        <v>1.1809236553377289</v>
      </c>
      <c r="G100">
        <f t="shared" si="22"/>
        <v>0.15940468847040856</v>
      </c>
      <c r="H100">
        <f t="shared" si="23"/>
        <v>9.1334852537557012</v>
      </c>
      <c r="J100">
        <f t="shared" si="24"/>
        <v>1.1809236553377311</v>
      </c>
      <c r="K100">
        <f t="shared" si="25"/>
        <v>1.7542918025446146</v>
      </c>
      <c r="L100">
        <f t="shared" si="33"/>
        <v>-0.21171648110157221</v>
      </c>
      <c r="M100">
        <f t="shared" si="26"/>
        <v>1.2024764394865655</v>
      </c>
      <c r="N100">
        <f t="shared" si="27"/>
        <v>3.925975416267339</v>
      </c>
      <c r="O100" s="1">
        <f t="shared" si="28"/>
        <v>113.14352100250102</v>
      </c>
      <c r="P100" s="1"/>
      <c r="Q100" s="12">
        <f t="shared" si="29"/>
        <v>8.6551316754788061</v>
      </c>
      <c r="R100">
        <f t="shared" si="30"/>
        <v>8.6413663535105556</v>
      </c>
      <c r="S100">
        <f t="shared" si="31"/>
        <v>0.27564642824454483</v>
      </c>
      <c r="T100">
        <f t="shared" si="32"/>
        <v>15.7938427770231</v>
      </c>
      <c r="W100" s="1"/>
      <c r="AC100" s="1"/>
    </row>
    <row r="101" spans="1:29" x14ac:dyDescent="0.2">
      <c r="A101">
        <v>86</v>
      </c>
      <c r="B101">
        <f t="shared" si="17"/>
        <v>8.6</v>
      </c>
      <c r="C101">
        <f t="shared" si="18"/>
        <v>0.27917994046787675</v>
      </c>
      <c r="D101">
        <f t="shared" si="19"/>
        <v>15.996304085378899</v>
      </c>
      <c r="E101">
        <f t="shared" si="20"/>
        <v>31.208332220738743</v>
      </c>
      <c r="F101">
        <f t="shared" si="21"/>
        <v>1.2083322207387432</v>
      </c>
      <c r="G101">
        <f t="shared" si="22"/>
        <v>0.16118461378147234</v>
      </c>
      <c r="H101">
        <f t="shared" si="23"/>
        <v>9.2354704697326166</v>
      </c>
      <c r="J101">
        <f t="shared" si="24"/>
        <v>1.2083322207387459</v>
      </c>
      <c r="K101">
        <f t="shared" si="25"/>
        <v>1.7547967281076395</v>
      </c>
      <c r="L101">
        <f t="shared" si="33"/>
        <v>-0.25885547911139539</v>
      </c>
      <c r="M101">
        <f t="shared" si="26"/>
        <v>1.2293046529080733</v>
      </c>
      <c r="N101">
        <f t="shared" si="27"/>
        <v>3.9335781226430635</v>
      </c>
      <c r="O101" s="1">
        <f t="shared" si="28"/>
        <v>113.36262501546388</v>
      </c>
      <c r="P101" s="1"/>
      <c r="Q101" s="12">
        <f t="shared" si="29"/>
        <v>8.749265999499686</v>
      </c>
      <c r="R101">
        <f t="shared" si="30"/>
        <v>8.7386102452847805</v>
      </c>
      <c r="S101">
        <f t="shared" si="31"/>
        <v>0.2788308258384285</v>
      </c>
      <c r="T101">
        <f t="shared" si="32"/>
        <v>15.976300700594344</v>
      </c>
      <c r="W101" s="1"/>
      <c r="AC101" s="1"/>
    </row>
    <row r="102" spans="1:29" x14ac:dyDescent="0.2">
      <c r="A102">
        <v>87</v>
      </c>
      <c r="B102">
        <f t="shared" si="17"/>
        <v>8.7000000000000011</v>
      </c>
      <c r="C102">
        <f t="shared" si="18"/>
        <v>0.28225742198149117</v>
      </c>
      <c r="D102">
        <f t="shared" si="19"/>
        <v>16.172635988116635</v>
      </c>
      <c r="E102">
        <f t="shared" si="20"/>
        <v>31.236036880500702</v>
      </c>
      <c r="F102">
        <f t="shared" si="21"/>
        <v>1.236036880500702</v>
      </c>
      <c r="G102">
        <f t="shared" si="22"/>
        <v>0.16296139856178374</v>
      </c>
      <c r="H102">
        <f t="shared" si="23"/>
        <v>9.3372757412449694</v>
      </c>
      <c r="J102">
        <f t="shared" si="24"/>
        <v>1.2360368805007038</v>
      </c>
      <c r="K102">
        <f t="shared" si="25"/>
        <v>1.7553066006750957</v>
      </c>
      <c r="L102">
        <f t="shared" si="33"/>
        <v>-0.30644717669753957</v>
      </c>
      <c r="M102">
        <f t="shared" si="26"/>
        <v>1.2563748437752578</v>
      </c>
      <c r="N102">
        <f t="shared" si="27"/>
        <v>3.9412711482535174</v>
      </c>
      <c r="O102" s="1">
        <f t="shared" si="28"/>
        <v>113.58433195767307</v>
      </c>
      <c r="P102" s="1"/>
      <c r="Q102" s="12">
        <f t="shared" si="29"/>
        <v>8.8431512953051765</v>
      </c>
      <c r="R102">
        <f t="shared" si="30"/>
        <v>8.8357145602352212</v>
      </c>
      <c r="S102">
        <f t="shared" si="31"/>
        <v>0.2820135522499112</v>
      </c>
      <c r="T102">
        <f t="shared" si="32"/>
        <v>16.15866286964317</v>
      </c>
      <c r="W102" s="1"/>
      <c r="AC102" s="1"/>
    </row>
    <row r="103" spans="1:29" x14ac:dyDescent="0.2">
      <c r="A103">
        <v>88</v>
      </c>
      <c r="B103">
        <f t="shared" si="17"/>
        <v>8.8000000000000007</v>
      </c>
      <c r="C103">
        <f t="shared" si="18"/>
        <v>0.28532942018213536</v>
      </c>
      <c r="D103">
        <f t="shared" si="19"/>
        <v>16.348653710897459</v>
      </c>
      <c r="E103">
        <f t="shared" si="20"/>
        <v>31.26403684747061</v>
      </c>
      <c r="F103">
        <f t="shared" si="21"/>
        <v>1.2640368474706101</v>
      </c>
      <c r="G103">
        <f t="shared" si="22"/>
        <v>0.16473501754987571</v>
      </c>
      <c r="H103">
        <f t="shared" si="23"/>
        <v>9.4388996208746221</v>
      </c>
      <c r="J103">
        <f t="shared" si="24"/>
        <v>1.2640368474706087</v>
      </c>
      <c r="K103">
        <f t="shared" si="25"/>
        <v>1.755821390229007</v>
      </c>
      <c r="L103">
        <f t="shared" si="33"/>
        <v>-0.35448851290353139</v>
      </c>
      <c r="M103">
        <f t="shared" si="26"/>
        <v>1.2836848326078774</v>
      </c>
      <c r="N103">
        <f t="shared" si="27"/>
        <v>3.9490545574039615</v>
      </c>
      <c r="O103" s="1">
        <f t="shared" si="28"/>
        <v>113.80864368235565</v>
      </c>
      <c r="P103" s="1"/>
      <c r="Q103" s="12">
        <f t="shared" si="29"/>
        <v>8.9367857824350221</v>
      </c>
      <c r="R103">
        <f t="shared" si="30"/>
        <v>8.9326784971593209</v>
      </c>
      <c r="S103">
        <f t="shared" si="31"/>
        <v>0.28519460886489545</v>
      </c>
      <c r="T103">
        <f t="shared" si="32"/>
        <v>16.340929363578283</v>
      </c>
      <c r="W103" s="1"/>
      <c r="AC103" s="1"/>
    </row>
    <row r="104" spans="1:29" x14ac:dyDescent="0.2">
      <c r="A104">
        <v>89</v>
      </c>
      <c r="B104">
        <f t="shared" si="17"/>
        <v>8.9</v>
      </c>
      <c r="C104">
        <f t="shared" si="18"/>
        <v>0.28839589188540771</v>
      </c>
      <c r="D104">
        <f t="shared" si="19"/>
        <v>16.52435477936444</v>
      </c>
      <c r="E104">
        <f t="shared" si="20"/>
        <v>31.292331328937447</v>
      </c>
      <c r="F104">
        <f t="shared" si="21"/>
        <v>1.292331328937447</v>
      </c>
      <c r="G104">
        <f t="shared" si="22"/>
        <v>0.16650544581322235</v>
      </c>
      <c r="H104">
        <f t="shared" si="23"/>
        <v>9.5403406800509387</v>
      </c>
      <c r="J104">
        <f t="shared" si="24"/>
        <v>1.2923313289374438</v>
      </c>
      <c r="K104">
        <f t="shared" si="25"/>
        <v>1.7563410665837176</v>
      </c>
      <c r="L104">
        <f t="shared" si="33"/>
        <v>-0.40297641116817806</v>
      </c>
      <c r="M104">
        <f t="shared" si="26"/>
        <v>1.3112324314366504</v>
      </c>
      <c r="N104">
        <f t="shared" si="27"/>
        <v>3.9569284157896338</v>
      </c>
      <c r="O104" s="1">
        <f t="shared" si="28"/>
        <v>114.03556208279664</v>
      </c>
      <c r="P104" s="1"/>
      <c r="Q104" s="12">
        <f t="shared" si="29"/>
        <v>9.0301677120071275</v>
      </c>
      <c r="R104">
        <f t="shared" si="30"/>
        <v>9.0295012775446377</v>
      </c>
      <c r="S104">
        <f t="shared" si="31"/>
        <v>0.2883739976908839</v>
      </c>
      <c r="T104">
        <f t="shared" si="32"/>
        <v>16.523100297424509</v>
      </c>
      <c r="W104" s="1"/>
      <c r="AC104" s="1"/>
    </row>
    <row r="105" spans="1:29" x14ac:dyDescent="0.2">
      <c r="A105">
        <v>90</v>
      </c>
      <c r="B105">
        <f t="shared" si="17"/>
        <v>9</v>
      </c>
      <c r="C105">
        <f t="shared" si="18"/>
        <v>0.2914567944778671</v>
      </c>
      <c r="D105">
        <f t="shared" si="19"/>
        <v>16.699736751875243</v>
      </c>
      <c r="E105">
        <f t="shared" si="20"/>
        <v>31.32091952673165</v>
      </c>
      <c r="F105">
        <f t="shared" si="21"/>
        <v>1.3209195267316503</v>
      </c>
      <c r="G105">
        <f t="shared" si="22"/>
        <v>0.16827265874894201</v>
      </c>
      <c r="H105">
        <f t="shared" si="23"/>
        <v>9.6415975090910582</v>
      </c>
      <c r="J105">
        <f t="shared" si="24"/>
        <v>1.320919526731652</v>
      </c>
      <c r="K105">
        <f t="shared" si="25"/>
        <v>1.7568655993907314</v>
      </c>
      <c r="L105">
        <f t="shared" si="33"/>
        <v>-0.45190777984975961</v>
      </c>
      <c r="M105">
        <f t="shared" si="26"/>
        <v>1.3390154442284421</v>
      </c>
      <c r="N105">
        <f t="shared" si="27"/>
        <v>3.9648927905010654</v>
      </c>
      <c r="O105" s="1">
        <f t="shared" si="28"/>
        <v>114.26508909249233</v>
      </c>
      <c r="P105" s="1"/>
      <c r="Q105" s="12">
        <f t="shared" si="29"/>
        <v>9.1232953667314671</v>
      </c>
      <c r="R105">
        <f t="shared" si="30"/>
        <v>9.1261821455466823</v>
      </c>
      <c r="S105">
        <f t="shared" si="31"/>
        <v>0.29155172135929636</v>
      </c>
      <c r="T105">
        <f t="shared" si="32"/>
        <v>16.705175821955546</v>
      </c>
      <c r="W105" s="1"/>
      <c r="AC105" s="1"/>
    </row>
    <row r="106" spans="1:29" x14ac:dyDescent="0.2">
      <c r="A106">
        <v>91</v>
      </c>
      <c r="B106">
        <f t="shared" si="17"/>
        <v>9.1</v>
      </c>
      <c r="C106">
        <f t="shared" si="18"/>
        <v>0.29451208591812417</v>
      </c>
      <c r="D106">
        <f t="shared" si="19"/>
        <v>16.874797219564652</v>
      </c>
      <c r="E106">
        <f t="shared" si="20"/>
        <v>31.349800637324634</v>
      </c>
      <c r="F106">
        <f t="shared" si="21"/>
        <v>1.3498006373246341</v>
      </c>
      <c r="G106">
        <f t="shared" si="22"/>
        <v>0.17003663208442718</v>
      </c>
      <c r="H106">
        <f t="shared" si="23"/>
        <v>9.7426687172359987</v>
      </c>
      <c r="J106">
        <f t="shared" si="24"/>
        <v>1.3498006373246363</v>
      </c>
      <c r="K106">
        <f t="shared" si="25"/>
        <v>1.757394958143546</v>
      </c>
      <c r="L106">
        <f t="shared" si="33"/>
        <v>-0.50127951274876725</v>
      </c>
      <c r="M106">
        <f t="shared" si="26"/>
        <v>1.3670316673093339</v>
      </c>
      <c r="N106">
        <f t="shared" si="27"/>
        <v>3.9729477500287489</v>
      </c>
      <c r="O106" s="1">
        <f t="shared" si="28"/>
        <v>114.49722668528482</v>
      </c>
      <c r="P106" s="1"/>
      <c r="Q106" s="12">
        <f t="shared" si="29"/>
        <v>9.2161670609161703</v>
      </c>
      <c r="R106">
        <f t="shared" si="30"/>
        <v>9.2227203679606014</v>
      </c>
      <c r="S106">
        <f t="shared" si="31"/>
        <v>0.29472778312768882</v>
      </c>
      <c r="T106">
        <f t="shared" si="32"/>
        <v>16.8871561238211</v>
      </c>
      <c r="W106" s="1"/>
      <c r="AC106" s="1"/>
    </row>
    <row r="107" spans="1:29" x14ac:dyDescent="0.2">
      <c r="A107">
        <v>92</v>
      </c>
      <c r="B107">
        <f t="shared" si="17"/>
        <v>9.2000000000000011</v>
      </c>
      <c r="C107">
        <f t="shared" si="18"/>
        <v>0.2975617247378059</v>
      </c>
      <c r="D107">
        <f t="shared" si="19"/>
        <v>17.049533806399829</v>
      </c>
      <c r="E107">
        <f t="shared" si="20"/>
        <v>31.378973851928301</v>
      </c>
      <c r="F107">
        <f t="shared" si="21"/>
        <v>1.3789738519283006</v>
      </c>
      <c r="G107">
        <f t="shared" si="22"/>
        <v>0.17179734187790158</v>
      </c>
      <c r="H107">
        <f t="shared" si="23"/>
        <v>9.8435529326825666</v>
      </c>
      <c r="J107">
        <f t="shared" si="24"/>
        <v>1.3789738519283001</v>
      </c>
      <c r="K107">
        <f t="shared" si="25"/>
        <v>1.7579291121824741</v>
      </c>
      <c r="L107">
        <f t="shared" si="33"/>
        <v>-0.55108848962895562</v>
      </c>
      <c r="M107">
        <f t="shared" si="26"/>
        <v>1.3952788897853978</v>
      </c>
      <c r="N107">
        <f t="shared" si="27"/>
        <v>3.9810933642672168</v>
      </c>
      <c r="O107" s="1">
        <f t="shared" si="28"/>
        <v>114.73197687547949</v>
      </c>
      <c r="P107" s="1"/>
      <c r="Q107" s="12">
        <f t="shared" si="29"/>
        <v>9.308781140465813</v>
      </c>
      <c r="R107">
        <f t="shared" si="30"/>
        <v>9.3191152341867642</v>
      </c>
      <c r="S107">
        <f t="shared" si="31"/>
        <v>0.29790218688187575</v>
      </c>
      <c r="T107">
        <f t="shared" si="32"/>
        <v>17.069041425668512</v>
      </c>
      <c r="W107" s="1"/>
      <c r="AC107" s="1"/>
    </row>
    <row r="108" spans="1:29" x14ac:dyDescent="0.2">
      <c r="A108">
        <v>93</v>
      </c>
      <c r="B108">
        <f t="shared" si="17"/>
        <v>9.3000000000000007</v>
      </c>
      <c r="C108">
        <f t="shared" si="18"/>
        <v>0.30060567004239541</v>
      </c>
      <c r="D108">
        <f t="shared" si="19"/>
        <v>17.223944169228449</v>
      </c>
      <c r="E108">
        <f t="shared" si="20"/>
        <v>31.408438356594555</v>
      </c>
      <c r="F108">
        <f t="shared" si="21"/>
        <v>1.4084383565945551</v>
      </c>
      <c r="G108">
        <f t="shared" si="22"/>
        <v>0.17355476451890484</v>
      </c>
      <c r="H108">
        <f t="shared" si="23"/>
        <v>9.9442488026111313</v>
      </c>
      <c r="J108">
        <f t="shared" si="24"/>
        <v>1.4084383565945546</v>
      </c>
      <c r="K108">
        <f t="shared" si="25"/>
        <v>1.758468030699454</v>
      </c>
      <c r="L108">
        <f t="shared" si="33"/>
        <v>-0.60133157673665516</v>
      </c>
      <c r="M108">
        <f t="shared" si="26"/>
        <v>1.423754893961102</v>
      </c>
      <c r="N108">
        <f t="shared" si="27"/>
        <v>3.9893297045184557</v>
      </c>
      <c r="O108" s="1">
        <f t="shared" si="28"/>
        <v>114.96934171794349</v>
      </c>
      <c r="P108" s="1"/>
      <c r="Q108" s="12">
        <f t="shared" si="29"/>
        <v>9.4011359828720575</v>
      </c>
      <c r="R108">
        <f t="shared" si="30"/>
        <v>9.415366056190372</v>
      </c>
      <c r="S108">
        <f t="shared" si="31"/>
        <v>0.30107493713795813</v>
      </c>
      <c r="T108">
        <f t="shared" si="32"/>
        <v>17.250831986258941</v>
      </c>
      <c r="W108" s="1"/>
      <c r="AC108" s="1"/>
    </row>
    <row r="109" spans="1:29" x14ac:dyDescent="0.2">
      <c r="A109">
        <v>94</v>
      </c>
      <c r="B109">
        <f t="shared" si="17"/>
        <v>9.4</v>
      </c>
      <c r="C109">
        <f t="shared" si="18"/>
        <v>0.30364388151194777</v>
      </c>
      <c r="D109">
        <f t="shared" si="19"/>
        <v>17.398025997819701</v>
      </c>
      <c r="E109">
        <f t="shared" si="20"/>
        <v>31.438193332314757</v>
      </c>
      <c r="F109">
        <f t="shared" si="21"/>
        <v>1.4381933323147571</v>
      </c>
      <c r="G109">
        <f t="shared" si="22"/>
        <v>0.17530887672870588</v>
      </c>
      <c r="H109">
        <f t="shared" si="23"/>
        <v>10.044754993209313</v>
      </c>
      <c r="J109">
        <f t="shared" si="24"/>
        <v>1.4381933323147589</v>
      </c>
      <c r="K109">
        <f t="shared" si="25"/>
        <v>1.759011682742847</v>
      </c>
      <c r="L109">
        <f t="shared" si="33"/>
        <v>-0.65200562731813139</v>
      </c>
      <c r="M109">
        <f t="shared" si="26"/>
        <v>1.4524574557551846</v>
      </c>
      <c r="N109">
        <f t="shared" si="27"/>
        <v>3.9976568434946591</v>
      </c>
      <c r="O109" s="1">
        <f t="shared" si="28"/>
        <v>115.20932330818496</v>
      </c>
      <c r="P109" s="1"/>
      <c r="Q109" s="12">
        <f t="shared" si="29"/>
        <v>9.4932299971967087</v>
      </c>
      <c r="R109">
        <f t="shared" si="30"/>
        <v>9.5114721684551391</v>
      </c>
      <c r="S109">
        <f t="shared" si="31"/>
        <v>0.30424603904425984</v>
      </c>
      <c r="T109">
        <f t="shared" si="32"/>
        <v>17.432528100578313</v>
      </c>
      <c r="W109" s="1"/>
      <c r="AC109" s="1"/>
    </row>
    <row r="110" spans="1:29" x14ac:dyDescent="0.2">
      <c r="A110">
        <v>95</v>
      </c>
      <c r="B110">
        <f t="shared" si="17"/>
        <v>9.5</v>
      </c>
      <c r="C110">
        <f t="shared" si="18"/>
        <v>0.30667631940168272</v>
      </c>
      <c r="D110">
        <f t="shared" si="19"/>
        <v>17.571777014898259</v>
      </c>
      <c r="E110">
        <f t="shared" si="20"/>
        <v>31.468237955119129</v>
      </c>
      <c r="F110">
        <f t="shared" si="21"/>
        <v>1.4682379551191289</v>
      </c>
      <c r="G110">
        <f t="shared" si="22"/>
        <v>0.17705965556064518</v>
      </c>
      <c r="H110">
        <f t="shared" si="23"/>
        <v>10.145070189691591</v>
      </c>
      <c r="J110">
        <f t="shared" si="24"/>
        <v>1.4682379551191271</v>
      </c>
      <c r="K110">
        <f t="shared" si="25"/>
        <v>1.7595600372222218</v>
      </c>
      <c r="L110">
        <f t="shared" si="33"/>
        <v>-0.70310748213487795</v>
      </c>
      <c r="M110">
        <f t="shared" si="26"/>
        <v>1.4813843451138928</v>
      </c>
      <c r="N110">
        <f t="shared" si="27"/>
        <v>4.0060748553203638</v>
      </c>
      <c r="O110" s="1">
        <f t="shared" si="28"/>
        <v>115.45192378241475</v>
      </c>
      <c r="P110" s="1"/>
      <c r="Q110" s="12">
        <f t="shared" si="29"/>
        <v>9.5850616240472668</v>
      </c>
      <c r="R110">
        <f t="shared" si="30"/>
        <v>9.6074329279311481</v>
      </c>
      <c r="S110">
        <f t="shared" si="31"/>
        <v>0.30741549838317273</v>
      </c>
      <c r="T110">
        <f t="shared" si="32"/>
        <v>17.614130099943047</v>
      </c>
      <c r="W110" s="1"/>
      <c r="AC110" s="1"/>
    </row>
    <row r="111" spans="1:29" x14ac:dyDescent="0.2">
      <c r="A111">
        <v>96</v>
      </c>
      <c r="B111">
        <f t="shared" si="17"/>
        <v>9.6000000000000014</v>
      </c>
      <c r="C111">
        <f t="shared" si="18"/>
        <v>0.30970294454245628</v>
      </c>
      <c r="D111">
        <f t="shared" si="19"/>
        <v>17.745194976171295</v>
      </c>
      <c r="E111">
        <f t="shared" si="20"/>
        <v>31.49857139617605</v>
      </c>
      <c r="F111">
        <f t="shared" si="21"/>
        <v>1.4985713961760503</v>
      </c>
      <c r="G111">
        <f t="shared" si="22"/>
        <v>0.17880707840040688</v>
      </c>
      <c r="H111">
        <f t="shared" si="23"/>
        <v>10.245193096314893</v>
      </c>
      <c r="J111">
        <f t="shared" si="24"/>
        <v>1.4985713961760494</v>
      </c>
      <c r="K111">
        <f t="shared" si="25"/>
        <v>1.760113062913121</v>
      </c>
      <c r="L111">
        <f t="shared" si="33"/>
        <v>-0.75463396997669208</v>
      </c>
      <c r="M111">
        <f t="shared" si="26"/>
        <v>1.5105333264214595</v>
      </c>
      <c r="N111">
        <f t="shared" si="27"/>
        <v>4.0145838155339382</v>
      </c>
      <c r="O111" s="1">
        <f t="shared" si="28"/>
        <v>115.69714531758915</v>
      </c>
      <c r="P111" s="1"/>
      <c r="Q111" s="12">
        <f t="shared" si="29"/>
        <v>9.6766293355451367</v>
      </c>
      <c r="R111">
        <f t="shared" si="30"/>
        <v>9.7032477139769959</v>
      </c>
      <c r="S111">
        <f t="shared" si="31"/>
        <v>0.31058332157291485</v>
      </c>
      <c r="T111">
        <f t="shared" si="32"/>
        <v>17.795638352100802</v>
      </c>
      <c r="W111" s="1"/>
      <c r="AC111" s="1"/>
    </row>
    <row r="112" spans="1:29" x14ac:dyDescent="0.2">
      <c r="A112">
        <v>97</v>
      </c>
      <c r="B112">
        <f t="shared" si="17"/>
        <v>9.7000000000000011</v>
      </c>
      <c r="C112">
        <f t="shared" si="18"/>
        <v>0.31272371834111107</v>
      </c>
      <c r="D112">
        <f t="shared" si="19"/>
        <v>17.918277670348559</v>
      </c>
      <c r="E112">
        <f t="shared" si="20"/>
        <v>31.529192821891268</v>
      </c>
      <c r="F112">
        <f t="shared" si="21"/>
        <v>1.529192821891268</v>
      </c>
      <c r="G112">
        <f t="shared" si="22"/>
        <v>0.18055112296622119</v>
      </c>
      <c r="H112">
        <f t="shared" si="23"/>
        <v>10.3451224363902</v>
      </c>
      <c r="J112">
        <f t="shared" si="24"/>
        <v>1.529192821891272</v>
      </c>
      <c r="K112">
        <f t="shared" si="25"/>
        <v>1.7606707284618126</v>
      </c>
      <c r="L112">
        <f t="shared" si="33"/>
        <v>-0.80658190817240194</v>
      </c>
      <c r="M112">
        <f t="shared" si="26"/>
        <v>1.5399021589077089</v>
      </c>
      <c r="N112">
        <f t="shared" si="27"/>
        <v>4.0231838010883916</v>
      </c>
      <c r="O112" s="1">
        <f t="shared" si="28"/>
        <v>115.9449901314333</v>
      </c>
      <c r="P112" s="1"/>
      <c r="Q112" s="12">
        <f t="shared" si="29"/>
        <v>9.7679316352865087</v>
      </c>
      <c r="R112">
        <f t="shared" si="30"/>
        <v>9.7989159282962515</v>
      </c>
      <c r="S112">
        <f t="shared" si="31"/>
        <v>0.31374951566920217</v>
      </c>
      <c r="T112">
        <f t="shared" si="32"/>
        <v>17.97705326132624</v>
      </c>
      <c r="W112" s="1"/>
      <c r="AC112" s="1"/>
    </row>
    <row r="113" spans="1:29" x14ac:dyDescent="0.2">
      <c r="A113">
        <v>98</v>
      </c>
      <c r="B113">
        <f t="shared" si="17"/>
        <v>9.8000000000000007</v>
      </c>
      <c r="C113">
        <f t="shared" si="18"/>
        <v>0.31573860278070903</v>
      </c>
      <c r="D113">
        <f t="shared" si="19"/>
        <v>18.091022919155698</v>
      </c>
      <c r="E113">
        <f t="shared" si="20"/>
        <v>31.56010139400696</v>
      </c>
      <c r="F113">
        <f t="shared" si="21"/>
        <v>1.5601013940069599</v>
      </c>
      <c r="G113">
        <f t="shared" si="22"/>
        <v>0.18229176730899868</v>
      </c>
      <c r="H113">
        <f t="shared" si="23"/>
        <v>10.44485695229023</v>
      </c>
      <c r="J113">
        <f t="shared" si="24"/>
        <v>1.5601013940069586</v>
      </c>
      <c r="K113">
        <f t="shared" si="25"/>
        <v>1.7612330023900244</v>
      </c>
      <c r="L113">
        <f t="shared" si="33"/>
        <v>-0.85894810309815361</v>
      </c>
      <c r="M113">
        <f t="shared" si="26"/>
        <v>1.5694885970527008</v>
      </c>
      <c r="N113">
        <f t="shared" si="27"/>
        <v>4.0318748903515296</v>
      </c>
      <c r="O113" s="1">
        <f t="shared" si="28"/>
        <v>116.19546048244568</v>
      </c>
      <c r="P113" s="1"/>
      <c r="Q113" s="12">
        <f t="shared" si="29"/>
        <v>9.8589670582961197</v>
      </c>
      <c r="R113">
        <f t="shared" si="30"/>
        <v>9.8944369948684194</v>
      </c>
      <c r="S113">
        <f t="shared" si="31"/>
        <v>0.31691408836683721</v>
      </c>
      <c r="T113">
        <f t="shared" si="32"/>
        <v>18.158375268512078</v>
      </c>
      <c r="W113" s="1"/>
      <c r="AC113" s="1"/>
    </row>
    <row r="114" spans="1:29" x14ac:dyDescent="0.2">
      <c r="A114">
        <v>99</v>
      </c>
      <c r="B114">
        <f t="shared" si="17"/>
        <v>9.9</v>
      </c>
      <c r="C114">
        <f t="shared" si="18"/>
        <v>0.31874756042064445</v>
      </c>
      <c r="D114">
        <f t="shared" si="19"/>
        <v>18.263428577340761</v>
      </c>
      <c r="E114">
        <f t="shared" si="20"/>
        <v>31.591296269700614</v>
      </c>
      <c r="F114">
        <f t="shared" si="21"/>
        <v>1.5912962697006137</v>
      </c>
      <c r="G114">
        <f t="shared" si="22"/>
        <v>0.1840289898123956</v>
      </c>
      <c r="H114">
        <f t="shared" si="23"/>
        <v>10.544395405453193</v>
      </c>
      <c r="J114">
        <f t="shared" si="24"/>
        <v>1.5912962697006172</v>
      </c>
      <c r="K114">
        <f t="shared" si="25"/>
        <v>1.7617998530996575</v>
      </c>
      <c r="L114">
        <f t="shared" si="33"/>
        <v>-0.91172935068299599</v>
      </c>
      <c r="M114">
        <f t="shared" si="26"/>
        <v>1.5992903909882297</v>
      </c>
      <c r="N114">
        <f t="shared" si="27"/>
        <v>4.040657163105509</v>
      </c>
      <c r="O114" s="1">
        <f t="shared" si="28"/>
        <v>116.44855866988524</v>
      </c>
      <c r="P114" s="1"/>
      <c r="Q114" s="12">
        <f t="shared" si="29"/>
        <v>9.9497341709738834</v>
      </c>
      <c r="R114">
        <f t="shared" si="30"/>
        <v>9.9898103598744079</v>
      </c>
      <c r="S114">
        <f t="shared" si="31"/>
        <v>0.32007704800121661</v>
      </c>
      <c r="T114">
        <f t="shared" si="32"/>
        <v>18.339604851255448</v>
      </c>
      <c r="W114" s="1"/>
      <c r="AC114" s="1"/>
    </row>
    <row r="115" spans="1:29" x14ac:dyDescent="0.2">
      <c r="A115">
        <v>100</v>
      </c>
      <c r="B115">
        <f t="shared" si="17"/>
        <v>10</v>
      </c>
      <c r="C115">
        <f t="shared" si="18"/>
        <v>0.32175055439664219</v>
      </c>
      <c r="D115">
        <f t="shared" si="19"/>
        <v>18.435492532674068</v>
      </c>
      <c r="E115">
        <f t="shared" si="20"/>
        <v>31.622776601683796</v>
      </c>
      <c r="F115">
        <f t="shared" si="21"/>
        <v>1.6227766016837961</v>
      </c>
      <c r="G115">
        <f t="shared" si="22"/>
        <v>0.1857627691928127</v>
      </c>
      <c r="H115">
        <f t="shared" si="23"/>
        <v>10.643736576382711</v>
      </c>
      <c r="J115">
        <f t="shared" si="24"/>
        <v>1.6227766016837952</v>
      </c>
      <c r="K115">
        <f t="shared" si="25"/>
        <v>1.7623712488774792</v>
      </c>
      <c r="L115">
        <f t="shared" si="33"/>
        <v>-0.96492243691183288</v>
      </c>
      <c r="M115">
        <f t="shared" si="26"/>
        <v>1.6293052868961879</v>
      </c>
      <c r="N115">
        <f t="shared" si="27"/>
        <v>4.0495307005456294</v>
      </c>
      <c r="O115" s="1">
        <f>N115/$C$6*360</f>
        <v>116.70428703373661</v>
      </c>
      <c r="P115" s="1"/>
      <c r="Q115" s="12">
        <f t="shared" si="29"/>
        <v>10.040231571034605</v>
      </c>
      <c r="R115">
        <f t="shared" si="30"/>
        <v>10.085035491616662</v>
      </c>
      <c r="S115">
        <f t="shared" si="31"/>
        <v>0.32323840354975997</v>
      </c>
      <c r="T115">
        <f t="shared" si="32"/>
        <v>18.52074252393977</v>
      </c>
      <c r="W115" s="1"/>
      <c r="AC115" s="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BFD2-CA13-324B-89D6-49F8EE1E4E8E}">
  <dimension ref="A1:AW115"/>
  <sheetViews>
    <sheetView zoomScale="138" workbookViewId="0">
      <pane xSplit="6" ySplit="15" topLeftCell="AM81" activePane="bottomRight" state="frozen"/>
      <selection pane="topRight" activeCell="G1" sqref="G1"/>
      <selection pane="bottomLeft" activeCell="A16" sqref="A16"/>
      <selection pane="bottomRight" activeCell="D115" sqref="D115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24" width="10.83203125" customWidth="1"/>
    <col min="30" max="30" width="10.83203125" style="2"/>
  </cols>
  <sheetData>
    <row r="1" spans="1:49" x14ac:dyDescent="0.2">
      <c r="AM1" t="s">
        <v>20</v>
      </c>
      <c r="AN1" t="s">
        <v>21</v>
      </c>
      <c r="AO1" t="s">
        <v>22</v>
      </c>
    </row>
    <row r="2" spans="1:49" x14ac:dyDescent="0.2">
      <c r="AL2">
        <v>0.9</v>
      </c>
      <c r="AM2">
        <v>2</v>
      </c>
      <c r="AN2">
        <f t="shared" ref="AN2:AN8" si="0">(1-AL2)^0.5*AM2</f>
        <v>0.63245553203367577</v>
      </c>
      <c r="AO2">
        <v>0.65</v>
      </c>
      <c r="AP2">
        <f>(AM2^2-AO2^2)/AM2^2</f>
        <v>0.89437500000000003</v>
      </c>
      <c r="AQ2">
        <f>(5-1)*AP2+1</f>
        <v>4.5775000000000006</v>
      </c>
      <c r="AS2">
        <f>(AM2-AO2)/2</f>
        <v>0.67500000000000004</v>
      </c>
    </row>
    <row r="3" spans="1:49" x14ac:dyDescent="0.2">
      <c r="A3" t="s">
        <v>1</v>
      </c>
      <c r="C3">
        <v>3.1415000000000002</v>
      </c>
      <c r="E3" t="s">
        <v>0</v>
      </c>
      <c r="F3">
        <v>30</v>
      </c>
      <c r="AL3">
        <v>0.8</v>
      </c>
      <c r="AM3">
        <v>2</v>
      </c>
      <c r="AN3">
        <f t="shared" si="0"/>
        <v>0.89442719099991574</v>
      </c>
      <c r="AO3">
        <v>0.9</v>
      </c>
      <c r="AP3">
        <f t="shared" ref="AP3:AP10" si="1">(AM3^2-AO3^2)/AM3^2</f>
        <v>0.79749999999999999</v>
      </c>
      <c r="AQ3">
        <f t="shared" ref="AQ3:AQ9" si="2">(5-1)*AP3+1</f>
        <v>4.1899999999999995</v>
      </c>
      <c r="AS3">
        <f t="shared" ref="AS3:AS9" si="3">(AM3-AO3)/2</f>
        <v>0.55000000000000004</v>
      </c>
    </row>
    <row r="4" spans="1:49" x14ac:dyDescent="0.2">
      <c r="A4" t="s">
        <v>3</v>
      </c>
      <c r="C4" s="1">
        <v>29980000000</v>
      </c>
      <c r="E4" t="s">
        <v>2</v>
      </c>
      <c r="F4">
        <v>1.2</v>
      </c>
      <c r="G4" s="1">
        <f>C6/(F6-1)</f>
        <v>30.157551083310572</v>
      </c>
      <c r="AL4">
        <v>0.7</v>
      </c>
      <c r="AM4">
        <v>2</v>
      </c>
      <c r="AN4">
        <f t="shared" si="0"/>
        <v>1.0954451150103324</v>
      </c>
      <c r="AO4">
        <v>1.1000000000000001</v>
      </c>
      <c r="AP4">
        <f t="shared" si="1"/>
        <v>0.69750000000000001</v>
      </c>
      <c r="AQ4">
        <f t="shared" si="2"/>
        <v>3.79</v>
      </c>
      <c r="AS4">
        <f t="shared" si="3"/>
        <v>0.44999999999999996</v>
      </c>
    </row>
    <row r="5" spans="1:49" x14ac:dyDescent="0.2">
      <c r="A5" t="s">
        <v>4</v>
      </c>
      <c r="C5" s="1">
        <v>2400000000</v>
      </c>
      <c r="E5" t="s">
        <v>5</v>
      </c>
      <c r="F5">
        <v>2</v>
      </c>
      <c r="G5">
        <v>4.5999999999999996</v>
      </c>
      <c r="AL5">
        <v>0.6</v>
      </c>
      <c r="AM5">
        <v>2</v>
      </c>
      <c r="AN5">
        <f t="shared" si="0"/>
        <v>1.2649110640673518</v>
      </c>
      <c r="AO5">
        <v>1.25</v>
      </c>
      <c r="AP5">
        <f t="shared" si="1"/>
        <v>0.609375</v>
      </c>
      <c r="AQ5">
        <f t="shared" si="2"/>
        <v>3.4375</v>
      </c>
      <c r="AS5">
        <f t="shared" si="3"/>
        <v>0.375</v>
      </c>
      <c r="AU5">
        <f>100/AM5</f>
        <v>50</v>
      </c>
    </row>
    <row r="6" spans="1:49" x14ac:dyDescent="0.2">
      <c r="A6" t="s">
        <v>6</v>
      </c>
      <c r="C6" s="1">
        <f>1/$C$5*$C$4</f>
        <v>12.491666666666667</v>
      </c>
      <c r="F6">
        <f>SQRT(F5)</f>
        <v>1.4142135623730951</v>
      </c>
      <c r="AL6">
        <v>0.5</v>
      </c>
      <c r="AM6">
        <v>2</v>
      </c>
      <c r="AN6">
        <f t="shared" si="0"/>
        <v>1.4142135623730951</v>
      </c>
      <c r="AO6">
        <v>1.4</v>
      </c>
      <c r="AP6">
        <f t="shared" si="1"/>
        <v>0.51</v>
      </c>
      <c r="AQ6">
        <f t="shared" si="2"/>
        <v>3.04</v>
      </c>
      <c r="AS6">
        <f t="shared" si="3"/>
        <v>0.30000000000000004</v>
      </c>
      <c r="AU6">
        <f>120/AM6</f>
        <v>60</v>
      </c>
    </row>
    <row r="7" spans="1:49" x14ac:dyDescent="0.2">
      <c r="E7" t="s">
        <v>15</v>
      </c>
      <c r="G7" s="1">
        <f>SQRT(G5)*F4/C6*2*C3</f>
        <v>1.2945142479049987</v>
      </c>
      <c r="H7" s="1">
        <f>G7*180/C3</f>
        <v>74.172390457711202</v>
      </c>
      <c r="AL7">
        <v>0.4</v>
      </c>
      <c r="AM7">
        <v>3</v>
      </c>
      <c r="AN7">
        <f t="shared" si="0"/>
        <v>2.3237900077244502</v>
      </c>
      <c r="AO7">
        <v>2.2999999999999998</v>
      </c>
      <c r="AP7">
        <f t="shared" si="1"/>
        <v>0.41222222222222232</v>
      </c>
      <c r="AQ7">
        <f t="shared" si="2"/>
        <v>2.6488888888888891</v>
      </c>
      <c r="AS7">
        <f t="shared" si="3"/>
        <v>0.35000000000000009</v>
      </c>
      <c r="AU7">
        <f>140/AM7</f>
        <v>46.666666666666664</v>
      </c>
    </row>
    <row r="8" spans="1:49" x14ac:dyDescent="0.2">
      <c r="AL8">
        <v>0.25</v>
      </c>
      <c r="AM8">
        <v>3</v>
      </c>
      <c r="AN8">
        <f t="shared" si="0"/>
        <v>2.598076211353316</v>
      </c>
      <c r="AO8">
        <v>2.6</v>
      </c>
      <c r="AP8">
        <f t="shared" si="1"/>
        <v>0.24888888888888883</v>
      </c>
      <c r="AQ8">
        <f t="shared" si="2"/>
        <v>1.9955555555555553</v>
      </c>
      <c r="AS8">
        <f t="shared" si="3"/>
        <v>0.19999999999999996</v>
      </c>
      <c r="AU8">
        <f>160/AM8</f>
        <v>53.333333333333336</v>
      </c>
    </row>
    <row r="9" spans="1:49" x14ac:dyDescent="0.2">
      <c r="AL9">
        <v>0.1</v>
      </c>
      <c r="AM9">
        <v>6</v>
      </c>
      <c r="AN9">
        <f>(1-AL9)^0.5*AM9</f>
        <v>5.6920997883030822</v>
      </c>
      <c r="AO9">
        <v>5.7</v>
      </c>
      <c r="AP9">
        <f t="shared" si="1"/>
        <v>9.7499999999999948E-2</v>
      </c>
      <c r="AQ9">
        <f t="shared" si="2"/>
        <v>1.3899999999999997</v>
      </c>
      <c r="AS9">
        <f t="shared" si="3"/>
        <v>0.14999999999999991</v>
      </c>
      <c r="AU9">
        <f>200/AM9</f>
        <v>33.333333333333336</v>
      </c>
    </row>
    <row r="10" spans="1:49" x14ac:dyDescent="0.2">
      <c r="AL10">
        <v>0.1</v>
      </c>
      <c r="AM10">
        <v>8</v>
      </c>
      <c r="AN10">
        <f>(1-AL10)^0.5*AM10</f>
        <v>7.5894663844041101</v>
      </c>
      <c r="AO10">
        <v>7.6</v>
      </c>
      <c r="AP10">
        <f t="shared" si="1"/>
        <v>9.7500000000000031E-2</v>
      </c>
    </row>
    <row r="13" spans="1:49" x14ac:dyDescent="0.2">
      <c r="T13" t="s">
        <v>16</v>
      </c>
      <c r="Z13" t="s">
        <v>16</v>
      </c>
    </row>
    <row r="14" spans="1:49" x14ac:dyDescent="0.2">
      <c r="A14" t="s">
        <v>9</v>
      </c>
      <c r="B14" t="s">
        <v>12</v>
      </c>
      <c r="C14" t="s">
        <v>11</v>
      </c>
      <c r="D14" t="s">
        <v>10</v>
      </c>
      <c r="E14" t="s">
        <v>13</v>
      </c>
      <c r="F14" t="s">
        <v>14</v>
      </c>
      <c r="T14" t="s">
        <v>11</v>
      </c>
      <c r="U14" t="s">
        <v>10</v>
      </c>
      <c r="V14" t="s">
        <v>17</v>
      </c>
      <c r="Z14" t="s">
        <v>11</v>
      </c>
      <c r="AA14" t="s">
        <v>10</v>
      </c>
      <c r="AB14" t="s">
        <v>17</v>
      </c>
      <c r="AE14" t="s">
        <v>18</v>
      </c>
      <c r="AF14" t="s">
        <v>12</v>
      </c>
      <c r="AG14" t="s">
        <v>19</v>
      </c>
      <c r="AJ14" t="s">
        <v>12</v>
      </c>
      <c r="AQ14" t="s">
        <v>23</v>
      </c>
      <c r="AR14" t="s">
        <v>25</v>
      </c>
    </row>
    <row r="15" spans="1:49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v>4.5999999999999996</v>
      </c>
      <c r="H15">
        <v>4.5999999999999996</v>
      </c>
      <c r="I15">
        <v>4.5999999999999996</v>
      </c>
      <c r="J15">
        <v>4.5999999999999996</v>
      </c>
      <c r="K15">
        <v>4.5999999999999996</v>
      </c>
      <c r="L15">
        <v>4.5999999999999996</v>
      </c>
      <c r="M15">
        <v>4.5999999999999996</v>
      </c>
      <c r="N15">
        <v>4.5999999999999996</v>
      </c>
      <c r="O15">
        <v>4.5999999999999996</v>
      </c>
      <c r="P15">
        <v>4.5999999999999996</v>
      </c>
      <c r="Q15">
        <v>4.5999999999999996</v>
      </c>
      <c r="R15">
        <v>4.5999999999999996</v>
      </c>
      <c r="S15">
        <v>4.5999999999999996</v>
      </c>
      <c r="Y15">
        <f>$AQ$2</f>
        <v>4.5775000000000006</v>
      </c>
      <c r="AF15">
        <f>AE15*0.1</f>
        <v>0</v>
      </c>
      <c r="AJ15">
        <f>AI15*0.1</f>
        <v>0</v>
      </c>
      <c r="AK15">
        <v>30.004231579788609</v>
      </c>
      <c r="AL15">
        <v>0</v>
      </c>
      <c r="AN15">
        <f>$F$5</f>
        <v>2</v>
      </c>
      <c r="AO15">
        <f t="shared" ref="AO15:AO79" si="4">($AP$115-F15)/SQRT(AN15)</f>
        <v>1.4474763394014731</v>
      </c>
      <c r="AQ15">
        <f t="shared" ref="AQ15" si="5">AO15*COS(C15/SQRT(AN15))</f>
        <v>1.4474763394014731</v>
      </c>
      <c r="AR15">
        <f t="shared" ref="AR15" si="6">AO15*SIN(C15/SQRT(AN15))+B15</f>
        <v>0</v>
      </c>
      <c r="AS15">
        <f t="shared" ref="AS15:AS78" si="7">ATAN((AQ15-AQ16)/(AR15-AR16))*180/3.141</f>
        <v>-6.7536244398845577E-2</v>
      </c>
      <c r="AU15">
        <f t="shared" ref="AU15:AU78" si="8">90-D15</f>
        <v>90</v>
      </c>
    </row>
    <row r="16" spans="1:49" x14ac:dyDescent="0.2">
      <c r="A16">
        <v>1</v>
      </c>
      <c r="B16">
        <f t="shared" ref="B16:B79" si="9">A16*0.1</f>
        <v>0.1</v>
      </c>
      <c r="C16">
        <f t="shared" ref="C16:C79" si="10">ATAN(B16/$F$3)</f>
        <v>3.333320987736625E-3</v>
      </c>
      <c r="D16">
        <f t="shared" ref="D16:D79" si="11">C16*180/$C$3</f>
        <v>0.19099085716778366</v>
      </c>
      <c r="E16">
        <f t="shared" ref="E16:E79" si="12">$F$3/COS(C16)</f>
        <v>30.000166666203707</v>
      </c>
      <c r="F16">
        <f t="shared" ref="F16:F79" si="13">E16-$F$3</f>
        <v>1.666662037074218E-4</v>
      </c>
      <c r="G16">
        <f>(($F$4*SQRT($G$15)-$F16)/$F$4)^2</f>
        <v>4.5994042539840914</v>
      </c>
      <c r="H16">
        <f>(($F$4*SQRT($G$15)-$F16)/$F$4)^2*(COS(ASIN(SIN($C16)/SQRT(G16))))^2</f>
        <v>4.5993931429964361</v>
      </c>
      <c r="I16">
        <f t="shared" ref="I16:S31" si="14">(($F$4*SQRT($G$15)-$F16)/$F$4)^2*(COS(ASIN(SIN($C16)/SQRT(H16))))^2</f>
        <v>4.5993931429695945</v>
      </c>
      <c r="J16">
        <f t="shared" si="14"/>
        <v>4.5993931429695936</v>
      </c>
      <c r="K16">
        <f t="shared" si="14"/>
        <v>4.5993931429695936</v>
      </c>
      <c r="L16">
        <f t="shared" si="14"/>
        <v>4.5993931429695936</v>
      </c>
      <c r="M16">
        <f t="shared" si="14"/>
        <v>4.5993931429695936</v>
      </c>
      <c r="N16">
        <f t="shared" si="14"/>
        <v>4.5993931429695936</v>
      </c>
      <c r="O16">
        <f>(($F$4*SQRT($G$15)-$F16)/$F$4)^2*(COS(ASIN(SIN($C16)/SQRT(N16))))^2</f>
        <v>4.5993931429695936</v>
      </c>
      <c r="P16">
        <f>(($F$4*SQRT($G$15)-$F16)/$F$4)^2*(COS(ASIN(SIN($C16)/SQRT(O16))))^2</f>
        <v>4.5993931429695936</v>
      </c>
      <c r="Q16">
        <f>(($F$4*SQRT($G$15)-$F16)/$F$4)^2*(COS(ASIN(SIN($C16)/SQRT(P16))))^2</f>
        <v>4.5993931429695936</v>
      </c>
      <c r="R16">
        <f>(($F$4*SQRT($G$15)-$F16)/$F$4)^2*(COS(ASIN(SIN($C16)/SQRT(Q16))))^2</f>
        <v>4.5993931429695936</v>
      </c>
      <c r="S16">
        <f>(($F$4*SQRT($G$15)-$F16)/$F$4)^2*(COS(ASIN(SIN($C16)/SQRT(R16))))^2</f>
        <v>4.5993931429695936</v>
      </c>
      <c r="T16">
        <f t="shared" ref="T16:T47" si="15">ASIN(SIN($C16)/SQRT(S16))</f>
        <v>1.5542691991223532E-3</v>
      </c>
      <c r="U16">
        <f t="shared" ref="U16:U79" si="16">T16*180/$C$3</f>
        <v>8.9055691816655597E-2</v>
      </c>
      <c r="V16">
        <f>$F$4/COS(T16)</f>
        <v>1.2000014494531051</v>
      </c>
      <c r="W16" s="1">
        <f t="shared" ref="W16:W47" si="17">(V16*SQRT(S16)+F16)/$C$6*2*$C$3</f>
        <v>1.2945142479049987</v>
      </c>
      <c r="X16">
        <f>(Y16-1)/($F$5-1)</f>
        <v>3.5775000000000006</v>
      </c>
      <c r="Y16">
        <f t="shared" ref="Y16:Y25" si="18">$AQ$2</f>
        <v>4.5775000000000006</v>
      </c>
      <c r="Z16">
        <f>ASIN(SIN($C16)/SQRT(Y16))</f>
        <v>1.5579816268022021E-3</v>
      </c>
      <c r="AA16">
        <f t="shared" ref="AA16:AA79" si="19">Z16*180/$C$3</f>
        <v>8.9268404527899525E-2</v>
      </c>
      <c r="AB16">
        <f>$F$4/COS(Z16)</f>
        <v>1.2000014563855226</v>
      </c>
      <c r="AC16" s="1">
        <f t="shared" ref="AC16:AC47" si="20">(AB16*SQRT(Y16)+F16)/$C$6*2*$C$3</f>
        <v>1.2914298316723549</v>
      </c>
      <c r="AD16" s="2">
        <f>AC16*180/$C$3</f>
        <v>73.995661213122347</v>
      </c>
      <c r="AE16">
        <f>$F$4*TAN(Z16)</f>
        <v>1.8695794648438385E-3</v>
      </c>
      <c r="AF16">
        <f t="shared" ref="AF16:AF47" si="21">A16*0.1</f>
        <v>0.1</v>
      </c>
      <c r="AG16">
        <f t="shared" ref="AG16:AG47" si="22">AE16+B16</f>
        <v>0.10186957946484385</v>
      </c>
      <c r="AJ16">
        <f t="shared" ref="AJ16:AJ47" si="23">A16*0.1</f>
        <v>0.1</v>
      </c>
      <c r="AK16">
        <v>30.004231579788609</v>
      </c>
      <c r="AN16">
        <f t="shared" ref="AN16:AN79" si="24">$F$5</f>
        <v>2</v>
      </c>
      <c r="AO16">
        <f t="shared" si="4"/>
        <v>1.447358488598637</v>
      </c>
      <c r="AP16">
        <f t="shared" ref="AP16:AP79" si="25">F16+SQRT(AN16)*AO16</f>
        <v>2.0470406703957247</v>
      </c>
      <c r="AQ16">
        <f t="shared" ref="AQ16:AQ79" si="26">AO16*COS(C16/SQRT(AN16))</f>
        <v>1.447354468190033</v>
      </c>
      <c r="AR16">
        <f t="shared" ref="AR16:AR79" si="27">AO16*SIN(C16/SQRT(AN16))+B16</f>
        <v>0.10341144087999268</v>
      </c>
      <c r="AS16">
        <f t="shared" si="7"/>
        <v>-0.20260686961258001</v>
      </c>
      <c r="AU16">
        <f t="shared" si="8"/>
        <v>89.80900914283221</v>
      </c>
      <c r="AW16">
        <v>4</v>
      </c>
    </row>
    <row r="17" spans="1:49" x14ac:dyDescent="0.2">
      <c r="A17">
        <v>2</v>
      </c>
      <c r="B17">
        <f t="shared" si="9"/>
        <v>0.2</v>
      </c>
      <c r="C17">
        <f t="shared" si="10"/>
        <v>6.6665679038682294E-3</v>
      </c>
      <c r="D17">
        <f t="shared" si="11"/>
        <v>0.38197747022004813</v>
      </c>
      <c r="E17">
        <f t="shared" si="12"/>
        <v>30.000666659259423</v>
      </c>
      <c r="F17">
        <f t="shared" si="13"/>
        <v>6.6665925942288595E-4</v>
      </c>
      <c r="G17">
        <f t="shared" ref="G17:G80" si="28">(($F$4*SQRT($G$15)-F17)/$F$4)^2</f>
        <v>4.5976172672697828</v>
      </c>
      <c r="H17">
        <f t="shared" ref="H17:S45" si="29">(($F$4*SQRT($G$15)-$F17)/$F$4)^2*(COS(ASIN(SIN($C17)/SQRT(G17))))^2</f>
        <v>4.597572824800559</v>
      </c>
      <c r="I17">
        <f t="shared" si="29"/>
        <v>4.597572824370955</v>
      </c>
      <c r="J17">
        <f t="shared" si="29"/>
        <v>4.5975728243709515</v>
      </c>
      <c r="K17">
        <f t="shared" si="29"/>
        <v>4.5975728243709515</v>
      </c>
      <c r="L17">
        <f t="shared" si="29"/>
        <v>4.5975728243709515</v>
      </c>
      <c r="M17">
        <f t="shared" si="29"/>
        <v>4.5975728243709515</v>
      </c>
      <c r="N17">
        <f t="shared" si="14"/>
        <v>4.5975728243709515</v>
      </c>
      <c r="O17">
        <f t="shared" si="14"/>
        <v>4.5975728243709515</v>
      </c>
      <c r="P17">
        <f t="shared" si="14"/>
        <v>4.5975728243709515</v>
      </c>
      <c r="Q17">
        <f t="shared" si="14"/>
        <v>4.5975728243709515</v>
      </c>
      <c r="R17">
        <f t="shared" si="14"/>
        <v>4.5975728243709515</v>
      </c>
      <c r="S17">
        <f t="shared" si="14"/>
        <v>4.5975728243709515</v>
      </c>
      <c r="T17">
        <f t="shared" si="15"/>
        <v>3.1091056595709265E-3</v>
      </c>
      <c r="U17">
        <f t="shared" si="16"/>
        <v>0.17814388627177041</v>
      </c>
      <c r="V17">
        <f t="shared" ref="V17:V80" si="30">$F$4/COS(T17)</f>
        <v>1.200005799946162</v>
      </c>
      <c r="W17" s="1">
        <f t="shared" si="17"/>
        <v>1.2945142479049985</v>
      </c>
      <c r="X17">
        <f t="shared" ref="X17:X80" si="31">(Y17-1)/($F$5-1)</f>
        <v>3.5775000000000006</v>
      </c>
      <c r="Y17">
        <f t="shared" si="18"/>
        <v>4.5775000000000006</v>
      </c>
      <c r="Z17">
        <f t="shared" ref="Z17:Z80" si="32">ASIN(SIN($C17)/SQRT(Y17))</f>
        <v>3.1159151042430776E-3</v>
      </c>
      <c r="AA17">
        <f t="shared" si="19"/>
        <v>0.17853405021924365</v>
      </c>
      <c r="AB17">
        <f t="shared" ref="AB17:AB80" si="33">$F$4/COS(Z17)</f>
        <v>1.2000058253797279</v>
      </c>
      <c r="AC17" s="1">
        <f t="shared" si="20"/>
        <v>1.2916860174016196</v>
      </c>
      <c r="AD17" s="2">
        <f t="shared" ref="AD17:AD80" si="34">AC17*180/$C$3</f>
        <v>74.01034000709582</v>
      </c>
      <c r="AE17">
        <f t="shared" ref="AE17:AE80" si="35">$F$4*TAN(Z17)</f>
        <v>3.7391102260155231E-3</v>
      </c>
      <c r="AF17">
        <f t="shared" si="21"/>
        <v>0.2</v>
      </c>
      <c r="AG17">
        <f t="shared" si="22"/>
        <v>0.20373911022601554</v>
      </c>
      <c r="AJ17">
        <f t="shared" si="23"/>
        <v>0.2</v>
      </c>
      <c r="AK17">
        <v>30.004231579788609</v>
      </c>
      <c r="AN17">
        <f t="shared" si="24"/>
        <v>2</v>
      </c>
      <c r="AO17">
        <f t="shared" si="4"/>
        <v>1.4470049401183944</v>
      </c>
      <c r="AP17">
        <f t="shared" si="25"/>
        <v>2.0470406703957247</v>
      </c>
      <c r="AQ17">
        <f t="shared" si="26"/>
        <v>1.4469888627918623</v>
      </c>
      <c r="AR17">
        <f t="shared" si="27"/>
        <v>0.20682112038824987</v>
      </c>
      <c r="AS17">
        <f t="shared" si="7"/>
        <v>-0.33767190432796973</v>
      </c>
      <c r="AU17">
        <f t="shared" si="8"/>
        <v>89.61802252977995</v>
      </c>
      <c r="AW17">
        <v>4</v>
      </c>
    </row>
    <row r="18" spans="1:49" x14ac:dyDescent="0.2">
      <c r="A18">
        <v>3</v>
      </c>
      <c r="B18">
        <f t="shared" si="9"/>
        <v>0.30000000000000004</v>
      </c>
      <c r="C18">
        <f t="shared" si="10"/>
        <v>9.9996666866652394E-3</v>
      </c>
      <c r="D18">
        <f t="shared" si="11"/>
        <v>0.57295559560711218</v>
      </c>
      <c r="E18">
        <f t="shared" si="12"/>
        <v>30.001499962501875</v>
      </c>
      <c r="F18">
        <f t="shared" si="13"/>
        <v>1.4999625018745633E-3</v>
      </c>
      <c r="G18">
        <f t="shared" si="28"/>
        <v>4.5946397938153636</v>
      </c>
      <c r="H18">
        <f t="shared" si="29"/>
        <v>4.5945398038143637</v>
      </c>
      <c r="I18">
        <f t="shared" si="29"/>
        <v>4.5945398016383026</v>
      </c>
      <c r="J18">
        <f t="shared" si="29"/>
        <v>4.5945398016382555</v>
      </c>
      <c r="K18">
        <f t="shared" si="29"/>
        <v>4.5945398016382555</v>
      </c>
      <c r="L18">
        <f t="shared" si="29"/>
        <v>4.5945398016382555</v>
      </c>
      <c r="M18">
        <f t="shared" si="29"/>
        <v>4.5945398016382555</v>
      </c>
      <c r="N18">
        <f t="shared" si="14"/>
        <v>4.5945398016382555</v>
      </c>
      <c r="O18">
        <f t="shared" si="14"/>
        <v>4.5945398016382555</v>
      </c>
      <c r="P18">
        <f t="shared" si="14"/>
        <v>4.5945398016382555</v>
      </c>
      <c r="Q18">
        <f t="shared" si="14"/>
        <v>4.5945398016382555</v>
      </c>
      <c r="R18">
        <f t="shared" si="14"/>
        <v>4.5945398016382555</v>
      </c>
      <c r="S18">
        <f t="shared" si="14"/>
        <v>4.5945398016382555</v>
      </c>
      <c r="T18">
        <f t="shared" si="15"/>
        <v>4.6650773880958568E-3</v>
      </c>
      <c r="U18">
        <f t="shared" si="16"/>
        <v>0.26729712871470768</v>
      </c>
      <c r="V18">
        <f t="shared" si="30"/>
        <v>1.2000130578866295</v>
      </c>
      <c r="W18" s="1">
        <f t="shared" si="17"/>
        <v>1.2945142479049985</v>
      </c>
      <c r="X18">
        <f t="shared" si="31"/>
        <v>3.5775000000000006</v>
      </c>
      <c r="Y18">
        <f t="shared" si="18"/>
        <v>4.5775000000000006</v>
      </c>
      <c r="Z18">
        <f t="shared" si="32"/>
        <v>4.67375229043792E-3</v>
      </c>
      <c r="AA18">
        <f t="shared" si="19"/>
        <v>0.26779417866586841</v>
      </c>
      <c r="AB18">
        <f t="shared" si="33"/>
        <v>1.2000131064955741</v>
      </c>
      <c r="AC18" s="1">
        <f t="shared" si="20"/>
        <v>1.2921129837210739</v>
      </c>
      <c r="AD18" s="2">
        <f t="shared" si="34"/>
        <v>74.034804096703255</v>
      </c>
      <c r="AE18">
        <f t="shared" si="35"/>
        <v>5.608543586186442E-3</v>
      </c>
      <c r="AF18">
        <f t="shared" si="21"/>
        <v>0.30000000000000004</v>
      </c>
      <c r="AG18">
        <f t="shared" si="22"/>
        <v>0.3056085435861865</v>
      </c>
      <c r="AJ18">
        <f t="shared" si="23"/>
        <v>0.30000000000000004</v>
      </c>
      <c r="AK18">
        <v>30.004231579788609</v>
      </c>
      <c r="AN18">
        <f t="shared" si="24"/>
        <v>2</v>
      </c>
      <c r="AO18">
        <f t="shared" si="4"/>
        <v>1.4464157057448721</v>
      </c>
      <c r="AP18">
        <f t="shared" si="25"/>
        <v>2.0470406703957247</v>
      </c>
      <c r="AQ18">
        <f t="shared" si="26"/>
        <v>1.4463795479133845</v>
      </c>
      <c r="AR18">
        <f t="shared" si="27"/>
        <v>0.31022727741434442</v>
      </c>
      <c r="AS18">
        <f t="shared" si="7"/>
        <v>-0.47272762235871285</v>
      </c>
      <c r="AU18">
        <f t="shared" si="8"/>
        <v>89.427044404392888</v>
      </c>
      <c r="AW18">
        <v>4</v>
      </c>
    </row>
    <row r="19" spans="1:49" x14ac:dyDescent="0.2">
      <c r="A19">
        <v>4</v>
      </c>
      <c r="B19">
        <f t="shared" si="9"/>
        <v>0.4</v>
      </c>
      <c r="C19">
        <f t="shared" si="10"/>
        <v>1.3332543294145679E-2</v>
      </c>
      <c r="D19">
        <f t="shared" si="11"/>
        <v>0.76392099091078214</v>
      </c>
      <c r="E19">
        <f t="shared" si="12"/>
        <v>30.002666548158683</v>
      </c>
      <c r="F19">
        <f t="shared" si="13"/>
        <v>2.6665481586825024E-3</v>
      </c>
      <c r="G19">
        <f t="shared" si="28"/>
        <v>4.5904730900784232</v>
      </c>
      <c r="H19">
        <f t="shared" si="29"/>
        <v>4.5902953438999656</v>
      </c>
      <c r="I19">
        <f t="shared" si="29"/>
        <v>4.590295337017249</v>
      </c>
      <c r="J19">
        <f t="shared" si="29"/>
        <v>4.5902953370169817</v>
      </c>
      <c r="K19">
        <f t="shared" si="29"/>
        <v>4.5902953370169817</v>
      </c>
      <c r="L19">
        <f t="shared" si="29"/>
        <v>4.5902953370169817</v>
      </c>
      <c r="M19">
        <f t="shared" si="29"/>
        <v>4.5902953370169817</v>
      </c>
      <c r="N19">
        <f t="shared" si="14"/>
        <v>4.5902953370169817</v>
      </c>
      <c r="O19">
        <f t="shared" si="14"/>
        <v>4.5902953370169817</v>
      </c>
      <c r="P19">
        <f t="shared" si="14"/>
        <v>4.5902953370169817</v>
      </c>
      <c r="Q19">
        <f t="shared" si="14"/>
        <v>4.5902953370169817</v>
      </c>
      <c r="R19">
        <f t="shared" si="14"/>
        <v>4.5902953370169817</v>
      </c>
      <c r="S19">
        <f t="shared" si="14"/>
        <v>4.5902953370169817</v>
      </c>
      <c r="T19">
        <f t="shared" si="15"/>
        <v>6.2227538843865051E-3</v>
      </c>
      <c r="U19">
        <f t="shared" si="16"/>
        <v>0.35654805003647011</v>
      </c>
      <c r="V19">
        <f t="shared" si="30"/>
        <v>1.2000232339744106</v>
      </c>
      <c r="W19" s="1">
        <f t="shared" si="17"/>
        <v>1.2945142479049987</v>
      </c>
      <c r="X19">
        <f t="shared" si="31"/>
        <v>3.5775000000000006</v>
      </c>
      <c r="Y19">
        <f t="shared" si="18"/>
        <v>4.5775000000000006</v>
      </c>
      <c r="Z19">
        <f t="shared" si="32"/>
        <v>6.2314450584525435E-3</v>
      </c>
      <c r="AA19">
        <f t="shared" si="19"/>
        <v>0.35704603231623677</v>
      </c>
      <c r="AB19">
        <f t="shared" si="33"/>
        <v>1.2000232989214756</v>
      </c>
      <c r="AC19" s="1">
        <f t="shared" si="20"/>
        <v>1.2927107157885316</v>
      </c>
      <c r="AD19" s="2">
        <f t="shared" si="34"/>
        <v>74.069052631524954</v>
      </c>
      <c r="AE19">
        <f t="shared" si="35"/>
        <v>7.4778308607131418E-3</v>
      </c>
      <c r="AF19">
        <f t="shared" si="21"/>
        <v>0.4</v>
      </c>
      <c r="AG19">
        <f t="shared" si="22"/>
        <v>0.40747783086071315</v>
      </c>
      <c r="AJ19">
        <f t="shared" si="23"/>
        <v>0.4</v>
      </c>
      <c r="AK19">
        <v>30.004231579788609</v>
      </c>
      <c r="AN19">
        <f t="shared" si="24"/>
        <v>2</v>
      </c>
      <c r="AO19">
        <f t="shared" si="4"/>
        <v>1.4455908051161082</v>
      </c>
      <c r="AP19">
        <f t="shared" si="25"/>
        <v>2.0470406703957247</v>
      </c>
      <c r="AQ19">
        <f t="shared" si="26"/>
        <v>1.4455265647252782</v>
      </c>
      <c r="AR19">
        <f t="shared" si="27"/>
        <v>0.41362815137037157</v>
      </c>
      <c r="AS19">
        <f t="shared" si="7"/>
        <v>-0.60777029874746735</v>
      </c>
      <c r="AU19">
        <f t="shared" si="8"/>
        <v>89.236079009089224</v>
      </c>
      <c r="AW19">
        <v>4</v>
      </c>
    </row>
    <row r="20" spans="1:49" x14ac:dyDescent="0.2">
      <c r="A20">
        <v>5</v>
      </c>
      <c r="B20">
        <f t="shared" si="9"/>
        <v>0.5</v>
      </c>
      <c r="C20">
        <f t="shared" si="10"/>
        <v>1.6665123713940747E-2</v>
      </c>
      <c r="D20">
        <f t="shared" si="11"/>
        <v>0.95486941540962422</v>
      </c>
      <c r="E20">
        <f t="shared" si="12"/>
        <v>30.004166377354998</v>
      </c>
      <c r="F20">
        <f t="shared" si="13"/>
        <v>4.1663773549984739E-3</v>
      </c>
      <c r="G20">
        <f t="shared" si="28"/>
        <v>4.5851189148064568</v>
      </c>
      <c r="H20">
        <f t="shared" si="29"/>
        <v>4.5848412141677457</v>
      </c>
      <c r="I20">
        <f t="shared" si="29"/>
        <v>4.5848411973476111</v>
      </c>
      <c r="J20">
        <f t="shared" si="29"/>
        <v>4.5848411973465923</v>
      </c>
      <c r="K20">
        <f t="shared" si="29"/>
        <v>4.5848411973465923</v>
      </c>
      <c r="L20">
        <f t="shared" si="29"/>
        <v>4.5848411973465923</v>
      </c>
      <c r="M20">
        <f t="shared" si="29"/>
        <v>4.5848411973465923</v>
      </c>
      <c r="N20">
        <f t="shared" si="14"/>
        <v>4.5848411973465923</v>
      </c>
      <c r="O20">
        <f t="shared" si="14"/>
        <v>4.5848411973465923</v>
      </c>
      <c r="P20">
        <f t="shared" si="14"/>
        <v>4.5848411973465923</v>
      </c>
      <c r="Q20">
        <f t="shared" si="14"/>
        <v>4.5848411973465923</v>
      </c>
      <c r="R20">
        <f t="shared" si="14"/>
        <v>4.5848411973465923</v>
      </c>
      <c r="S20">
        <f t="shared" si="14"/>
        <v>4.5848411973465923</v>
      </c>
      <c r="T20">
        <f t="shared" si="15"/>
        <v>7.7827068927799588E-3</v>
      </c>
      <c r="U20">
        <f t="shared" si="16"/>
        <v>0.44592940974069473</v>
      </c>
      <c r="V20">
        <f t="shared" si="30"/>
        <v>1.2000363432331671</v>
      </c>
      <c r="W20" s="1">
        <f t="shared" si="17"/>
        <v>1.2945142479049987</v>
      </c>
      <c r="X20">
        <f t="shared" si="31"/>
        <v>3.5775000000000006</v>
      </c>
      <c r="Y20">
        <f t="shared" si="18"/>
        <v>4.5775000000000006</v>
      </c>
      <c r="Z20">
        <f t="shared" si="32"/>
        <v>7.7889453037717415E-3</v>
      </c>
      <c r="AA20">
        <f t="shared" si="19"/>
        <v>0.44628685490336251</v>
      </c>
      <c r="AB20">
        <f t="shared" si="33"/>
        <v>1.2000364015215312</v>
      </c>
      <c r="AC20" s="1">
        <f t="shared" si="20"/>
        <v>1.2934791928285376</v>
      </c>
      <c r="AD20" s="2">
        <f t="shared" si="34"/>
        <v>74.113084421179934</v>
      </c>
      <c r="AE20">
        <f t="shared" si="35"/>
        <v>9.3469233839750861E-3</v>
      </c>
      <c r="AF20">
        <f t="shared" si="21"/>
        <v>0.5</v>
      </c>
      <c r="AG20">
        <f t="shared" si="22"/>
        <v>0.50934692338397514</v>
      </c>
      <c r="AJ20">
        <f t="shared" si="23"/>
        <v>0.5</v>
      </c>
      <c r="AK20">
        <v>30.004231579788609</v>
      </c>
      <c r="AN20">
        <f t="shared" si="24"/>
        <v>2</v>
      </c>
      <c r="AO20">
        <f t="shared" si="4"/>
        <v>1.4445302657207717</v>
      </c>
      <c r="AP20">
        <f t="shared" si="25"/>
        <v>2.0470406703957247</v>
      </c>
      <c r="AQ20">
        <f t="shared" si="26"/>
        <v>1.4444299708524218</v>
      </c>
      <c r="AR20">
        <f t="shared" si="27"/>
        <v>0.51702198245197495</v>
      </c>
      <c r="AS20">
        <f t="shared" si="7"/>
        <v>-0.74279621024910059</v>
      </c>
      <c r="AU20">
        <f t="shared" si="8"/>
        <v>89.045130584590382</v>
      </c>
      <c r="AW20">
        <v>4</v>
      </c>
    </row>
    <row r="21" spans="1:49" x14ac:dyDescent="0.2">
      <c r="A21">
        <v>6</v>
      </c>
      <c r="B21">
        <f t="shared" si="9"/>
        <v>0.60000000000000009</v>
      </c>
      <c r="C21">
        <f t="shared" si="10"/>
        <v>1.9997333973150538E-2</v>
      </c>
      <c r="D21">
        <f t="shared" si="11"/>
        <v>1.1457966306436722</v>
      </c>
      <c r="E21">
        <f t="shared" si="12"/>
        <v>30.005999400119972</v>
      </c>
      <c r="F21">
        <f t="shared" si="13"/>
        <v>5.9994001199719094E-3</v>
      </c>
      <c r="G21">
        <f t="shared" si="28"/>
        <v>4.5785795287439308</v>
      </c>
      <c r="H21">
        <f t="shared" si="29"/>
        <v>4.5781796886799562</v>
      </c>
      <c r="I21">
        <f t="shared" si="29"/>
        <v>4.5781796537595101</v>
      </c>
      <c r="J21">
        <f t="shared" si="29"/>
        <v>4.578179653756461</v>
      </c>
      <c r="K21">
        <f t="shared" si="29"/>
        <v>4.578179653756461</v>
      </c>
      <c r="L21">
        <f t="shared" si="29"/>
        <v>4.578179653756461</v>
      </c>
      <c r="M21">
        <f t="shared" si="29"/>
        <v>4.578179653756461</v>
      </c>
      <c r="N21">
        <f t="shared" si="14"/>
        <v>4.578179653756461</v>
      </c>
      <c r="O21">
        <f t="shared" si="14"/>
        <v>4.578179653756461</v>
      </c>
      <c r="P21">
        <f t="shared" si="14"/>
        <v>4.578179653756461</v>
      </c>
      <c r="Q21">
        <f t="shared" si="14"/>
        <v>4.578179653756461</v>
      </c>
      <c r="R21">
        <f t="shared" si="14"/>
        <v>4.578179653756461</v>
      </c>
      <c r="S21">
        <f t="shared" si="14"/>
        <v>4.578179653756461</v>
      </c>
      <c r="T21">
        <f t="shared" si="15"/>
        <v>9.3455111602850569E-3</v>
      </c>
      <c r="U21">
        <f t="shared" si="16"/>
        <v>0.53547413937651123</v>
      </c>
      <c r="V21">
        <f t="shared" si="30"/>
        <v>1.2000524050543826</v>
      </c>
      <c r="W21" s="1">
        <f t="shared" si="17"/>
        <v>1.2945142479049987</v>
      </c>
      <c r="X21">
        <f t="shared" si="31"/>
        <v>3.5775000000000006</v>
      </c>
      <c r="Y21">
        <f t="shared" si="18"/>
        <v>4.5775000000000006</v>
      </c>
      <c r="Z21">
        <f t="shared" si="32"/>
        <v>9.3462049517595985E-3</v>
      </c>
      <c r="AA21">
        <f t="shared" si="19"/>
        <v>0.53551389187226728</v>
      </c>
      <c r="AB21">
        <f t="shared" si="33"/>
        <v>1.200052412835841</v>
      </c>
      <c r="AC21" s="1">
        <f t="shared" si="20"/>
        <v>1.2944183881359594</v>
      </c>
      <c r="AD21" s="2">
        <f t="shared" si="34"/>
        <v>74.166897935531651</v>
      </c>
      <c r="AE21">
        <f t="shared" si="35"/>
        <v>1.1215772515706653E-2</v>
      </c>
      <c r="AF21">
        <f t="shared" si="21"/>
        <v>0.60000000000000009</v>
      </c>
      <c r="AG21">
        <f t="shared" si="22"/>
        <v>0.61121577251570669</v>
      </c>
      <c r="AJ21">
        <f t="shared" si="23"/>
        <v>0.60000000000000009</v>
      </c>
      <c r="AK21">
        <v>30.004231579788609</v>
      </c>
      <c r="AN21">
        <f t="shared" si="24"/>
        <v>2</v>
      </c>
      <c r="AO21">
        <f t="shared" si="4"/>
        <v>1.4432341228935897</v>
      </c>
      <c r="AP21">
        <f t="shared" si="25"/>
        <v>2.0470406703957247</v>
      </c>
      <c r="AQ21">
        <f t="shared" si="26"/>
        <v>1.4430898403598369</v>
      </c>
      <c r="AR21">
        <f t="shared" si="27"/>
        <v>0.62040701189908998</v>
      </c>
      <c r="AS21">
        <f t="shared" si="7"/>
        <v>-0.8778016358263232</v>
      </c>
      <c r="AU21">
        <f t="shared" si="8"/>
        <v>88.854203369356327</v>
      </c>
      <c r="AW21">
        <v>4</v>
      </c>
    </row>
    <row r="22" spans="1:49" x14ac:dyDescent="0.2">
      <c r="A22">
        <v>7</v>
      </c>
      <c r="B22">
        <f t="shared" si="9"/>
        <v>0.70000000000000007</v>
      </c>
      <c r="C22">
        <f t="shared" si="10"/>
        <v>2.3329100148186562E-2</v>
      </c>
      <c r="D22">
        <f t="shared" si="11"/>
        <v>1.33669840097838</v>
      </c>
      <c r="E22">
        <f t="shared" si="12"/>
        <v>30.008165555395085</v>
      </c>
      <c r="F22">
        <f t="shared" si="13"/>
        <v>8.1655553950845672E-3</v>
      </c>
      <c r="G22">
        <f t="shared" si="28"/>
        <v>4.5708576942557464</v>
      </c>
      <c r="H22">
        <f t="shared" si="29"/>
        <v>4.5703135460697597</v>
      </c>
      <c r="I22">
        <f t="shared" si="29"/>
        <v>4.5703134812826836</v>
      </c>
      <c r="J22">
        <f t="shared" si="29"/>
        <v>4.5703134812749679</v>
      </c>
      <c r="K22">
        <f t="shared" si="29"/>
        <v>4.5703134812749679</v>
      </c>
      <c r="L22">
        <f t="shared" si="29"/>
        <v>4.5703134812749679</v>
      </c>
      <c r="M22">
        <f t="shared" si="29"/>
        <v>4.5703134812749679</v>
      </c>
      <c r="N22">
        <f t="shared" si="14"/>
        <v>4.5703134812749679</v>
      </c>
      <c r="O22">
        <f t="shared" si="14"/>
        <v>4.5703134812749679</v>
      </c>
      <c r="P22">
        <f t="shared" si="14"/>
        <v>4.5703134812749679</v>
      </c>
      <c r="Q22">
        <f t="shared" si="14"/>
        <v>4.5703134812749679</v>
      </c>
      <c r="R22">
        <f t="shared" si="14"/>
        <v>4.5703134812749679</v>
      </c>
      <c r="S22">
        <f t="shared" si="14"/>
        <v>4.5703134812749679</v>
      </c>
      <c r="T22">
        <f t="shared" si="15"/>
        <v>1.0911745203075701E-2</v>
      </c>
      <c r="U22">
        <f t="shared" si="16"/>
        <v>0.62521538645666908</v>
      </c>
      <c r="V22">
        <f t="shared" si="30"/>
        <v>1.2000714432543866</v>
      </c>
      <c r="W22" s="1">
        <f t="shared" si="17"/>
        <v>1.2945142479049987</v>
      </c>
      <c r="X22">
        <f t="shared" si="31"/>
        <v>3.5775000000000006</v>
      </c>
      <c r="Y22">
        <f t="shared" si="18"/>
        <v>4.5775000000000006</v>
      </c>
      <c r="Z22">
        <f t="shared" si="32"/>
        <v>1.0903175965108898E-2</v>
      </c>
      <c r="AA22">
        <f t="shared" si="19"/>
        <v>0.62472439080681252</v>
      </c>
      <c r="AB22">
        <f t="shared" si="33"/>
        <v>1.2000713310809152</v>
      </c>
      <c r="AC22" s="1">
        <f t="shared" si="20"/>
        <v>1.2955282690806205</v>
      </c>
      <c r="AD22" s="2">
        <f t="shared" si="34"/>
        <v>74.230491304953574</v>
      </c>
      <c r="AE22">
        <f t="shared" si="35"/>
        <v>1.3084329647321378E-2</v>
      </c>
      <c r="AF22">
        <f t="shared" si="21"/>
        <v>0.70000000000000007</v>
      </c>
      <c r="AG22">
        <f t="shared" si="22"/>
        <v>0.71308432964732149</v>
      </c>
      <c r="AJ22">
        <f t="shared" si="23"/>
        <v>0.70000000000000007</v>
      </c>
      <c r="AK22">
        <v>30.004231579788609</v>
      </c>
      <c r="AN22">
        <f t="shared" si="24"/>
        <v>2</v>
      </c>
      <c r="AO22">
        <f t="shared" si="4"/>
        <v>1.4417024198094543</v>
      </c>
      <c r="AP22">
        <f t="shared" si="25"/>
        <v>2.0470406703957247</v>
      </c>
      <c r="AQ22">
        <f t="shared" si="26"/>
        <v>1.4415062637346148</v>
      </c>
      <c r="AR22">
        <f t="shared" si="27"/>
        <v>0.72378148225631067</v>
      </c>
      <c r="AS22">
        <f t="shared" si="7"/>
        <v>-1.0127828571324504</v>
      </c>
      <c r="AU22">
        <f t="shared" si="8"/>
        <v>88.663301599021622</v>
      </c>
      <c r="AW22">
        <v>4</v>
      </c>
    </row>
    <row r="23" spans="1:49" x14ac:dyDescent="0.2">
      <c r="A23">
        <v>8</v>
      </c>
      <c r="B23">
        <f t="shared" si="9"/>
        <v>0.8</v>
      </c>
      <c r="C23">
        <f t="shared" si="10"/>
        <v>2.6660348374597954E-2</v>
      </c>
      <c r="D23">
        <f t="shared" si="11"/>
        <v>1.5275704941676369</v>
      </c>
      <c r="E23">
        <f t="shared" si="12"/>
        <v>30.010664771044311</v>
      </c>
      <c r="F23">
        <f t="shared" si="13"/>
        <v>1.0664771044311294E-2</v>
      </c>
      <c r="G23">
        <f t="shared" si="28"/>
        <v>4.5619566748674059</v>
      </c>
      <c r="H23">
        <f t="shared" si="29"/>
        <v>4.5612460690759686</v>
      </c>
      <c r="I23">
        <f t="shared" si="29"/>
        <v>4.5612459583692493</v>
      </c>
      <c r="J23">
        <f t="shared" si="29"/>
        <v>4.5612459583519991</v>
      </c>
      <c r="K23">
        <f t="shared" si="29"/>
        <v>4.5612459583519955</v>
      </c>
      <c r="L23">
        <f t="shared" si="29"/>
        <v>4.5612459583519955</v>
      </c>
      <c r="M23">
        <f t="shared" si="29"/>
        <v>4.5612459583519955</v>
      </c>
      <c r="N23">
        <f t="shared" si="14"/>
        <v>4.5612459583519955</v>
      </c>
      <c r="O23">
        <f t="shared" si="14"/>
        <v>4.5612459583519955</v>
      </c>
      <c r="P23">
        <f t="shared" si="14"/>
        <v>4.5612459583519955</v>
      </c>
      <c r="Q23">
        <f t="shared" si="14"/>
        <v>4.5612459583519955</v>
      </c>
      <c r="R23">
        <f t="shared" si="14"/>
        <v>4.5612459583519955</v>
      </c>
      <c r="S23">
        <f t="shared" si="14"/>
        <v>4.5612459583519955</v>
      </c>
      <c r="T23">
        <f t="shared" si="15"/>
        <v>1.2481992083649109E-2</v>
      </c>
      <c r="U23">
        <f t="shared" si="16"/>
        <v>0.71518655898673866</v>
      </c>
      <c r="V23">
        <f t="shared" si="30"/>
        <v>1.2000934861446302</v>
      </c>
      <c r="W23" s="1">
        <f t="shared" si="17"/>
        <v>1.2945142479049987</v>
      </c>
      <c r="X23">
        <f t="shared" si="31"/>
        <v>3.5775000000000006</v>
      </c>
      <c r="Y23">
        <f t="shared" si="18"/>
        <v>4.5775000000000006</v>
      </c>
      <c r="Z23">
        <f t="shared" si="32"/>
        <v>1.245981035127702E-2</v>
      </c>
      <c r="AA23">
        <f t="shared" si="19"/>
        <v>0.71391560185575786</v>
      </c>
      <c r="AB23">
        <f t="shared" si="33"/>
        <v>1.2000931541501723</v>
      </c>
      <c r="AC23" s="1">
        <f t="shared" si="20"/>
        <v>1.2968087971129441</v>
      </c>
      <c r="AD23" s="2">
        <f t="shared" si="34"/>
        <v>74.303862320652527</v>
      </c>
      <c r="AE23">
        <f t="shared" si="35"/>
        <v>1.495254620822666E-2</v>
      </c>
      <c r="AF23">
        <f t="shared" si="21"/>
        <v>0.8</v>
      </c>
      <c r="AG23">
        <f t="shared" si="22"/>
        <v>0.81495254620822666</v>
      </c>
      <c r="AJ23">
        <f t="shared" si="23"/>
        <v>0.8</v>
      </c>
      <c r="AK23">
        <v>30.004231579788609</v>
      </c>
      <c r="AN23">
        <f t="shared" si="24"/>
        <v>2</v>
      </c>
      <c r="AO23">
        <f t="shared" si="4"/>
        <v>1.4399352074762386</v>
      </c>
      <c r="AP23">
        <f t="shared" si="25"/>
        <v>2.0470406703957247</v>
      </c>
      <c r="AQ23">
        <f t="shared" si="26"/>
        <v>1.4396793478638561</v>
      </c>
      <c r="AR23">
        <f t="shared" si="27"/>
        <v>0.82714363763278786</v>
      </c>
      <c r="AS23">
        <f t="shared" si="7"/>
        <v>-1.1477361589944617</v>
      </c>
      <c r="AU23">
        <f t="shared" si="8"/>
        <v>88.472429505832366</v>
      </c>
      <c r="AW23">
        <v>4</v>
      </c>
    </row>
    <row r="24" spans="1:49" x14ac:dyDescent="0.2">
      <c r="A24">
        <v>9</v>
      </c>
      <c r="B24">
        <f t="shared" si="9"/>
        <v>0.9</v>
      </c>
      <c r="C24">
        <f t="shared" si="10"/>
        <v>2.9991004856877904E-2</v>
      </c>
      <c r="D24">
        <f t="shared" si="11"/>
        <v>1.7184086819156525</v>
      </c>
      <c r="E24">
        <f t="shared" si="12"/>
        <v>30.013496963866107</v>
      </c>
      <c r="F24">
        <f t="shared" si="13"/>
        <v>1.3496963866106881E-2</v>
      </c>
      <c r="G24">
        <f t="shared" si="28"/>
        <v>4.5518802347220282</v>
      </c>
      <c r="H24">
        <f t="shared" si="29"/>
        <v>4.5509810439936835</v>
      </c>
      <c r="I24">
        <f t="shared" si="29"/>
        <v>4.5509808663300202</v>
      </c>
      <c r="J24">
        <f t="shared" si="29"/>
        <v>4.5509808662949105</v>
      </c>
      <c r="K24">
        <f t="shared" si="29"/>
        <v>4.5509808662949034</v>
      </c>
      <c r="L24">
        <f t="shared" si="29"/>
        <v>4.5509808662949034</v>
      </c>
      <c r="M24">
        <f t="shared" si="29"/>
        <v>4.5509808662949034</v>
      </c>
      <c r="N24">
        <f t="shared" si="14"/>
        <v>4.5509808662949034</v>
      </c>
      <c r="O24">
        <f t="shared" si="14"/>
        <v>4.5509808662949034</v>
      </c>
      <c r="P24">
        <f t="shared" si="14"/>
        <v>4.5509808662949034</v>
      </c>
      <c r="Q24">
        <f t="shared" si="14"/>
        <v>4.5509808662949034</v>
      </c>
      <c r="R24">
        <f t="shared" si="14"/>
        <v>4.5509808662949034</v>
      </c>
      <c r="S24">
        <f t="shared" si="14"/>
        <v>4.5509808662949034</v>
      </c>
      <c r="T24">
        <f t="shared" si="15"/>
        <v>1.4056840200897709E-2</v>
      </c>
      <c r="U24">
        <f t="shared" si="16"/>
        <v>0.80542137073423126</v>
      </c>
      <c r="V24">
        <f t="shared" si="30"/>
        <v>1.2001185666155665</v>
      </c>
      <c r="W24" s="1">
        <f t="shared" si="17"/>
        <v>1.2945142479049987</v>
      </c>
      <c r="X24">
        <f t="shared" si="31"/>
        <v>3.5775000000000006</v>
      </c>
      <c r="Y24">
        <f t="shared" si="18"/>
        <v>4.5775000000000006</v>
      </c>
      <c r="Z24">
        <f t="shared" si="32"/>
        <v>1.4016060169905522E-2</v>
      </c>
      <c r="AA24">
        <f t="shared" si="19"/>
        <v>0.80308477815788437</v>
      </c>
      <c r="AB24">
        <f t="shared" si="33"/>
        <v>1.2001178796145275</v>
      </c>
      <c r="AC24" s="1">
        <f t="shared" si="20"/>
        <v>1.2982599277706199</v>
      </c>
      <c r="AD24" s="2">
        <f t="shared" si="34"/>
        <v>74.387008435050646</v>
      </c>
      <c r="AE24">
        <f t="shared" si="35"/>
        <v>1.6820373672126882E-2</v>
      </c>
      <c r="AF24">
        <f t="shared" si="21"/>
        <v>0.9</v>
      </c>
      <c r="AG24">
        <f t="shared" si="22"/>
        <v>0.91682037367212688</v>
      </c>
      <c r="AJ24">
        <f t="shared" si="23"/>
        <v>0.9</v>
      </c>
      <c r="AK24">
        <v>30.004231579788609</v>
      </c>
      <c r="AN24">
        <f t="shared" si="24"/>
        <v>2</v>
      </c>
      <c r="AO24">
        <f t="shared" si="4"/>
        <v>1.4379325447263192</v>
      </c>
      <c r="AP24">
        <f t="shared" si="25"/>
        <v>2.0470406703957247</v>
      </c>
      <c r="AQ24">
        <f t="shared" si="26"/>
        <v>1.4376092160086342</v>
      </c>
      <c r="AR24">
        <f t="shared" si="27"/>
        <v>0.9304917239615631</v>
      </c>
      <c r="AS24">
        <f t="shared" si="7"/>
        <v>-1.2826578299154976</v>
      </c>
      <c r="AU24">
        <f t="shared" si="8"/>
        <v>88.281591318084352</v>
      </c>
      <c r="AW24">
        <v>4</v>
      </c>
    </row>
    <row r="25" spans="1:49" x14ac:dyDescent="0.2">
      <c r="A25">
        <v>10</v>
      </c>
      <c r="B25">
        <f t="shared" si="9"/>
        <v>1</v>
      </c>
      <c r="C25">
        <f t="shared" si="10"/>
        <v>3.3320995878247196E-2</v>
      </c>
      <c r="D25">
        <f t="shared" si="11"/>
        <v>1.9092087404375284</v>
      </c>
      <c r="E25">
        <f t="shared" si="12"/>
        <v>30.016662039607269</v>
      </c>
      <c r="F25">
        <f t="shared" si="13"/>
        <v>1.6662039607268753E-2</v>
      </c>
      <c r="G25">
        <f t="shared" si="28"/>
        <v>4.5406326379542508</v>
      </c>
      <c r="H25">
        <f t="shared" si="29"/>
        <v>4.5395227600408212</v>
      </c>
      <c r="I25">
        <f t="shared" si="29"/>
        <v>4.5395224886843266</v>
      </c>
      <c r="J25">
        <f t="shared" si="29"/>
        <v>4.5395224886179664</v>
      </c>
      <c r="K25">
        <f t="shared" si="29"/>
        <v>4.5395224886179504</v>
      </c>
      <c r="L25">
        <f t="shared" si="29"/>
        <v>4.5395224886179504</v>
      </c>
      <c r="M25">
        <f t="shared" si="29"/>
        <v>4.5395224886179504</v>
      </c>
      <c r="N25">
        <f t="shared" si="14"/>
        <v>4.5395224886179504</v>
      </c>
      <c r="O25">
        <f t="shared" si="14"/>
        <v>4.5395224886179504</v>
      </c>
      <c r="P25">
        <f t="shared" si="14"/>
        <v>4.5395224886179504</v>
      </c>
      <c r="Q25">
        <f t="shared" si="14"/>
        <v>4.5395224886179504</v>
      </c>
      <c r="R25">
        <f t="shared" si="14"/>
        <v>4.5395224886179504</v>
      </c>
      <c r="S25">
        <f t="shared" si="14"/>
        <v>4.5395224886179504</v>
      </c>
      <c r="T25">
        <f t="shared" si="15"/>
        <v>1.5636884095408497E-2</v>
      </c>
      <c r="U25">
        <f t="shared" si="16"/>
        <v>0.89595388737021464</v>
      </c>
      <c r="V25">
        <f t="shared" si="30"/>
        <v>1.2001467222345614</v>
      </c>
      <c r="W25" s="1">
        <f t="shared" si="17"/>
        <v>1.2945142479049989</v>
      </c>
      <c r="X25">
        <f t="shared" si="31"/>
        <v>3.5775000000000006</v>
      </c>
      <c r="Y25">
        <f t="shared" si="18"/>
        <v>4.5775000000000006</v>
      </c>
      <c r="Z25">
        <f t="shared" si="32"/>
        <v>1.5571877540220776E-2</v>
      </c>
      <c r="AA25">
        <f t="shared" si="19"/>
        <v>0.89222917626603193</v>
      </c>
      <c r="AB25">
        <f t="shared" si="33"/>
        <v>1.2001455047230725</v>
      </c>
      <c r="AC25" s="1">
        <f t="shared" si="20"/>
        <v>1.2998816106863049</v>
      </c>
      <c r="AD25" s="2">
        <f t="shared" si="34"/>
        <v>74.479926762226597</v>
      </c>
      <c r="AE25">
        <f t="shared" si="35"/>
        <v>1.868776356331308E-2</v>
      </c>
      <c r="AF25" s="3">
        <f t="shared" si="21"/>
        <v>1</v>
      </c>
      <c r="AG25" s="3">
        <f t="shared" si="22"/>
        <v>1.0186877635633131</v>
      </c>
      <c r="AH25">
        <v>1.91</v>
      </c>
      <c r="AI25">
        <f>AH25*$C$3/180</f>
        <v>3.3334805555555555E-2</v>
      </c>
      <c r="AJ25">
        <f t="shared" si="23"/>
        <v>1</v>
      </c>
      <c r="AK25">
        <f>AJ25/SIN(AI25)</f>
        <v>30.004231579788609</v>
      </c>
      <c r="AN25">
        <f t="shared" si="24"/>
        <v>2</v>
      </c>
      <c r="AO25">
        <f t="shared" si="4"/>
        <v>1.4356944982067745</v>
      </c>
      <c r="AP25">
        <f t="shared" si="25"/>
        <v>2.0470406703957247</v>
      </c>
      <c r="AQ25">
        <f t="shared" si="26"/>
        <v>1.4352960077739574</v>
      </c>
      <c r="AR25">
        <f t="shared" si="27"/>
        <v>1.0338239892582477</v>
      </c>
      <c r="AS25">
        <f t="shared" si="7"/>
        <v>-1.4175441625425242</v>
      </c>
      <c r="AU25" s="3">
        <f t="shared" si="8"/>
        <v>88.090791259562465</v>
      </c>
      <c r="AW25">
        <v>4</v>
      </c>
    </row>
    <row r="26" spans="1:49" x14ac:dyDescent="0.2">
      <c r="A26">
        <v>11</v>
      </c>
      <c r="B26">
        <f t="shared" si="9"/>
        <v>1.1000000000000001</v>
      </c>
      <c r="C26">
        <f t="shared" si="10"/>
        <v>3.6650247810411644E-2</v>
      </c>
      <c r="D26">
        <f t="shared" si="11"/>
        <v>2.099966451018334</v>
      </c>
      <c r="E26">
        <f t="shared" si="12"/>
        <v>30.020159892978587</v>
      </c>
      <c r="F26">
        <f t="shared" si="13"/>
        <v>2.0159892978586669E-2</v>
      </c>
      <c r="G26">
        <f t="shared" si="28"/>
        <v>4.5282186479815314</v>
      </c>
      <c r="H26">
        <f t="shared" si="29"/>
        <v>4.5268760086410893</v>
      </c>
      <c r="I26">
        <f t="shared" si="29"/>
        <v>4.5268756104237768</v>
      </c>
      <c r="J26">
        <f t="shared" si="29"/>
        <v>4.5268756103056331</v>
      </c>
      <c r="K26">
        <f t="shared" si="29"/>
        <v>4.5268756103055976</v>
      </c>
      <c r="L26">
        <f t="shared" si="29"/>
        <v>4.5268756103055976</v>
      </c>
      <c r="M26">
        <f t="shared" si="29"/>
        <v>4.5268756103055976</v>
      </c>
      <c r="N26">
        <f t="shared" si="14"/>
        <v>4.5268756103055976</v>
      </c>
      <c r="O26">
        <f t="shared" si="14"/>
        <v>4.5268756103055976</v>
      </c>
      <c r="P26">
        <f t="shared" si="14"/>
        <v>4.5268756103055976</v>
      </c>
      <c r="Q26">
        <f t="shared" si="14"/>
        <v>4.5268756103055976</v>
      </c>
      <c r="R26">
        <f t="shared" si="14"/>
        <v>4.5268756103055976</v>
      </c>
      <c r="S26">
        <f t="shared" si="14"/>
        <v>4.5268756103055976</v>
      </c>
      <c r="T26">
        <f t="shared" si="15"/>
        <v>1.7222725272379787E-2</v>
      </c>
      <c r="U26">
        <f t="shared" si="16"/>
        <v>0.98681857362036018</v>
      </c>
      <c r="V26">
        <f t="shared" si="30"/>
        <v>1.2001779953583305</v>
      </c>
      <c r="W26" s="1">
        <f t="shared" si="17"/>
        <v>1.2945142479049987</v>
      </c>
      <c r="X26">
        <f t="shared" si="31"/>
        <v>3.1899999999999995</v>
      </c>
      <c r="Y26">
        <f>$AQ$3</f>
        <v>4.1899999999999995</v>
      </c>
      <c r="Z26">
        <f t="shared" si="32"/>
        <v>1.7901765731265475E-2</v>
      </c>
      <c r="AA26">
        <f t="shared" si="19"/>
        <v>1.0257258735087651</v>
      </c>
      <c r="AB26">
        <f t="shared" si="33"/>
        <v>1.2001923096088956</v>
      </c>
      <c r="AC26" s="1">
        <f t="shared" si="20"/>
        <v>1.2458156792975585</v>
      </c>
      <c r="AD26" s="2">
        <f t="shared" si="34"/>
        <v>71.382085714964347</v>
      </c>
      <c r="AE26">
        <f t="shared" si="35"/>
        <v>2.1484413986303897E-2</v>
      </c>
      <c r="AF26">
        <f t="shared" si="21"/>
        <v>1.1000000000000001</v>
      </c>
      <c r="AG26">
        <f t="shared" si="22"/>
        <v>1.1214844139863041</v>
      </c>
      <c r="AJ26">
        <f t="shared" si="23"/>
        <v>1.1000000000000001</v>
      </c>
      <c r="AK26">
        <v>30.8</v>
      </c>
      <c r="AN26">
        <f t="shared" si="24"/>
        <v>2</v>
      </c>
      <c r="AO26">
        <f t="shared" si="4"/>
        <v>1.4332211423683194</v>
      </c>
      <c r="AP26">
        <f t="shared" si="25"/>
        <v>2.0470406703957247</v>
      </c>
      <c r="AQ26">
        <f t="shared" si="26"/>
        <v>1.432739879074806</v>
      </c>
      <c r="AR26">
        <f t="shared" si="27"/>
        <v>1.1371386838789523</v>
      </c>
      <c r="AS26">
        <f t="shared" si="7"/>
        <v>-1.5523914541583999</v>
      </c>
      <c r="AU26">
        <f t="shared" si="8"/>
        <v>87.900033548981668</v>
      </c>
      <c r="AW26">
        <v>4</v>
      </c>
    </row>
    <row r="27" spans="1:49" x14ac:dyDescent="0.2">
      <c r="A27">
        <v>12</v>
      </c>
      <c r="B27">
        <f t="shared" si="9"/>
        <v>1.2000000000000002</v>
      </c>
      <c r="C27">
        <f t="shared" si="10"/>
        <v>3.9978687123290051E-2</v>
      </c>
      <c r="D27">
        <f t="shared" si="11"/>
        <v>2.2906776005704943</v>
      </c>
      <c r="E27">
        <f t="shared" si="12"/>
        <v>30.023990407672329</v>
      </c>
      <c r="F27">
        <f t="shared" si="13"/>
        <v>2.3990407672329184E-2</v>
      </c>
      <c r="G27">
        <f t="shared" si="28"/>
        <v>4.5146435267129554</v>
      </c>
      <c r="H27">
        <f t="shared" si="29"/>
        <v>4.5130460826234984</v>
      </c>
      <c r="I27">
        <f t="shared" si="29"/>
        <v>4.5130455171899593</v>
      </c>
      <c r="J27">
        <f t="shared" si="29"/>
        <v>4.513045516989747</v>
      </c>
      <c r="K27">
        <f t="shared" si="29"/>
        <v>4.5130455169896759</v>
      </c>
      <c r="L27">
        <f t="shared" si="29"/>
        <v>4.5130455169896759</v>
      </c>
      <c r="M27">
        <f t="shared" si="29"/>
        <v>4.5130455169896759</v>
      </c>
      <c r="N27">
        <f t="shared" si="14"/>
        <v>4.5130455169896759</v>
      </c>
      <c r="O27">
        <f t="shared" si="14"/>
        <v>4.5130455169896759</v>
      </c>
      <c r="P27">
        <f t="shared" si="14"/>
        <v>4.5130455169896759</v>
      </c>
      <c r="Q27">
        <f t="shared" si="14"/>
        <v>4.5130455169896759</v>
      </c>
      <c r="R27">
        <f t="shared" si="14"/>
        <v>4.5130455169896759</v>
      </c>
      <c r="S27">
        <f t="shared" si="14"/>
        <v>4.5130455169896759</v>
      </c>
      <c r="T27">
        <f t="shared" si="15"/>
        <v>1.8814973044634937E-2</v>
      </c>
      <c r="U27">
        <f t="shared" si="16"/>
        <v>1.078050341567496</v>
      </c>
      <c r="V27">
        <f t="shared" si="30"/>
        <v>1.2002124332604813</v>
      </c>
      <c r="W27" s="1">
        <f t="shared" si="17"/>
        <v>1.2945142479049987</v>
      </c>
      <c r="X27">
        <f t="shared" si="31"/>
        <v>3.1899999999999995</v>
      </c>
      <c r="Y27">
        <f t="shared" ref="Y27:Y45" si="36">$AQ$3</f>
        <v>4.1899999999999995</v>
      </c>
      <c r="Z27">
        <f t="shared" si="32"/>
        <v>1.9526905372778174E-2</v>
      </c>
      <c r="AA27">
        <f t="shared" si="19"/>
        <v>1.1188422623269365</v>
      </c>
      <c r="AB27">
        <f t="shared" si="33"/>
        <v>1.2002288163731283</v>
      </c>
      <c r="AC27" s="1">
        <f t="shared" si="20"/>
        <v>1.2477799197187294</v>
      </c>
      <c r="AD27" s="2">
        <f t="shared" si="34"/>
        <v>71.494631720315539</v>
      </c>
      <c r="AE27">
        <f t="shared" si="35"/>
        <v>2.3435265145514347E-2</v>
      </c>
      <c r="AF27">
        <f t="shared" si="21"/>
        <v>1.2000000000000002</v>
      </c>
      <c r="AG27">
        <f t="shared" si="22"/>
        <v>1.2234352651455145</v>
      </c>
      <c r="AJ27">
        <f t="shared" si="23"/>
        <v>1.2000000000000002</v>
      </c>
      <c r="AK27">
        <v>30.8</v>
      </c>
      <c r="AN27">
        <f t="shared" si="24"/>
        <v>2</v>
      </c>
      <c r="AO27">
        <f t="shared" si="4"/>
        <v>1.4305125594529393</v>
      </c>
      <c r="AP27">
        <f t="shared" si="25"/>
        <v>2.0470406703957247</v>
      </c>
      <c r="AQ27">
        <f t="shared" si="26"/>
        <v>1.4299410020982162</v>
      </c>
      <c r="AR27">
        <f t="shared" si="27"/>
        <v>1.2404340607773776</v>
      </c>
      <c r="AS27">
        <f t="shared" si="7"/>
        <v>-1.6871960071690808</v>
      </c>
      <c r="AU27">
        <f t="shared" si="8"/>
        <v>87.70932239942951</v>
      </c>
      <c r="AW27">
        <v>4</v>
      </c>
    </row>
    <row r="28" spans="1:49" x14ac:dyDescent="0.2">
      <c r="A28">
        <v>13</v>
      </c>
      <c r="B28">
        <f t="shared" si="9"/>
        <v>1.3</v>
      </c>
      <c r="C28">
        <f t="shared" si="10"/>
        <v>4.3306240394709643E-2</v>
      </c>
      <c r="D28">
        <f t="shared" si="11"/>
        <v>2.4813379821893156</v>
      </c>
      <c r="E28">
        <f t="shared" si="12"/>
        <v>30.028153456381563</v>
      </c>
      <c r="F28">
        <f t="shared" si="13"/>
        <v>2.8153456381563302E-2</v>
      </c>
      <c r="G28">
        <f t="shared" si="28"/>
        <v>4.4999130336758251</v>
      </c>
      <c r="H28">
        <f t="shared" si="29"/>
        <v>4.4980387753387028</v>
      </c>
      <c r="I28">
        <f t="shared" si="29"/>
        <v>4.4980379943662632</v>
      </c>
      <c r="J28">
        <f t="shared" si="29"/>
        <v>4.4980379940407094</v>
      </c>
      <c r="K28">
        <f t="shared" si="29"/>
        <v>4.4980379940405735</v>
      </c>
      <c r="L28">
        <f t="shared" si="29"/>
        <v>4.4980379940405735</v>
      </c>
      <c r="M28">
        <f t="shared" si="29"/>
        <v>4.4980379940405735</v>
      </c>
      <c r="N28">
        <f t="shared" si="14"/>
        <v>4.4980379940405735</v>
      </c>
      <c r="O28">
        <f t="shared" si="14"/>
        <v>4.4980379940405735</v>
      </c>
      <c r="P28">
        <f t="shared" si="14"/>
        <v>4.4980379940405735</v>
      </c>
      <c r="Q28">
        <f t="shared" si="14"/>
        <v>4.4980379940405735</v>
      </c>
      <c r="R28">
        <f t="shared" si="14"/>
        <v>4.4980379940405735</v>
      </c>
      <c r="S28">
        <f t="shared" si="14"/>
        <v>4.4980379940405735</v>
      </c>
      <c r="T28">
        <f t="shared" si="15"/>
        <v>2.0414245398315715E-2</v>
      </c>
      <c r="U28">
        <f t="shared" si="16"/>
        <v>1.1696846002536458</v>
      </c>
      <c r="V28">
        <f t="shared" si="30"/>
        <v>1.200250088274821</v>
      </c>
      <c r="W28" s="1">
        <f t="shared" si="17"/>
        <v>1.2945142479049989</v>
      </c>
      <c r="X28">
        <f t="shared" si="31"/>
        <v>3.1899999999999995</v>
      </c>
      <c r="Y28">
        <f t="shared" si="36"/>
        <v>4.1899999999999995</v>
      </c>
      <c r="Z28">
        <f t="shared" si="32"/>
        <v>2.1151447680711911E-2</v>
      </c>
      <c r="AA28">
        <f t="shared" si="19"/>
        <v>1.2119244254426687</v>
      </c>
      <c r="AB28">
        <f t="shared" si="33"/>
        <v>1.2002684802905519</v>
      </c>
      <c r="AC28" s="1">
        <f t="shared" si="20"/>
        <v>1.2499146670354966</v>
      </c>
      <c r="AD28" s="2">
        <f t="shared" si="34"/>
        <v>71.616947339293134</v>
      </c>
      <c r="AE28">
        <f t="shared" si="35"/>
        <v>2.5385523019837791E-2</v>
      </c>
      <c r="AF28">
        <f t="shared" si="21"/>
        <v>1.3</v>
      </c>
      <c r="AG28">
        <f t="shared" si="22"/>
        <v>1.3253855230198379</v>
      </c>
      <c r="AJ28">
        <f t="shared" si="23"/>
        <v>1.3</v>
      </c>
      <c r="AK28">
        <v>30.8</v>
      </c>
      <c r="AN28">
        <f t="shared" si="24"/>
        <v>2</v>
      </c>
      <c r="AO28">
        <f t="shared" si="4"/>
        <v>1.4275688394802299</v>
      </c>
      <c r="AP28">
        <f t="shared" si="25"/>
        <v>2.0470406703957247</v>
      </c>
      <c r="AQ28">
        <f t="shared" si="26"/>
        <v>1.4268995652614336</v>
      </c>
      <c r="AR28">
        <f t="shared" si="27"/>
        <v>1.3437083757609707</v>
      </c>
      <c r="AS28">
        <f t="shared" si="7"/>
        <v>-1.8219541295730954</v>
      </c>
      <c r="AU28">
        <f t="shared" si="8"/>
        <v>87.518662017810684</v>
      </c>
      <c r="AW28">
        <v>4</v>
      </c>
    </row>
    <row r="29" spans="1:49" x14ac:dyDescent="0.2">
      <c r="A29">
        <v>14</v>
      </c>
      <c r="B29">
        <f t="shared" si="9"/>
        <v>1.4000000000000001</v>
      </c>
      <c r="C29">
        <f t="shared" si="10"/>
        <v>4.6632834320065798E-2</v>
      </c>
      <c r="D29">
        <f t="shared" si="11"/>
        <v>2.6719433957064598</v>
      </c>
      <c r="E29">
        <f t="shared" si="12"/>
        <v>30.03264890082125</v>
      </c>
      <c r="F29">
        <f t="shared" si="13"/>
        <v>3.2648900821250493E-2</v>
      </c>
      <c r="G29">
        <f t="shared" si="28"/>
        <v>4.4840334250605354</v>
      </c>
      <c r="H29">
        <f t="shared" si="29"/>
        <v>4.4818603796926695</v>
      </c>
      <c r="I29">
        <f t="shared" si="29"/>
        <v>4.4818593260841748</v>
      </c>
      <c r="J29">
        <f t="shared" si="29"/>
        <v>4.4818593255730814</v>
      </c>
      <c r="K29">
        <f t="shared" si="29"/>
        <v>4.4818593255728336</v>
      </c>
      <c r="L29">
        <f t="shared" si="29"/>
        <v>4.4818593255728336</v>
      </c>
      <c r="M29">
        <f t="shared" si="29"/>
        <v>4.4818593255728336</v>
      </c>
      <c r="N29">
        <f t="shared" si="14"/>
        <v>4.4818593255728336</v>
      </c>
      <c r="O29">
        <f t="shared" si="14"/>
        <v>4.4818593255728336</v>
      </c>
      <c r="P29">
        <f t="shared" si="14"/>
        <v>4.4818593255728336</v>
      </c>
      <c r="Q29">
        <f t="shared" si="14"/>
        <v>4.4818593255728336</v>
      </c>
      <c r="R29">
        <f t="shared" si="14"/>
        <v>4.4818593255728336</v>
      </c>
      <c r="S29">
        <f t="shared" si="14"/>
        <v>4.4818593255728336</v>
      </c>
      <c r="T29">
        <f t="shared" si="15"/>
        <v>2.20211698839539E-2</v>
      </c>
      <c r="U29">
        <f t="shared" si="16"/>
        <v>1.2617573067361774</v>
      </c>
      <c r="V29">
        <f t="shared" si="30"/>
        <v>1.2002910179551731</v>
      </c>
      <c r="W29" s="1">
        <f t="shared" si="17"/>
        <v>1.2945142479049987</v>
      </c>
      <c r="X29">
        <f t="shared" si="31"/>
        <v>3.1899999999999995</v>
      </c>
      <c r="Y29">
        <f t="shared" si="36"/>
        <v>4.1899999999999995</v>
      </c>
      <c r="Z29">
        <f t="shared" si="32"/>
        <v>2.277534329255046E-2</v>
      </c>
      <c r="AA29">
        <f t="shared" si="19"/>
        <v>1.3049695345087005</v>
      </c>
      <c r="AB29">
        <f t="shared" si="33"/>
        <v>1.2003112970380887</v>
      </c>
      <c r="AC29" s="1">
        <f t="shared" si="20"/>
        <v>1.2522198472430104</v>
      </c>
      <c r="AD29" s="2">
        <f t="shared" si="34"/>
        <v>71.74902833160651</v>
      </c>
      <c r="AE29">
        <f t="shared" si="35"/>
        <v>2.7335138508136025E-2</v>
      </c>
      <c r="AF29">
        <f t="shared" si="21"/>
        <v>1.4000000000000001</v>
      </c>
      <c r="AG29">
        <f t="shared" si="22"/>
        <v>1.4273351385081361</v>
      </c>
      <c r="AJ29">
        <f t="shared" si="23"/>
        <v>1.4000000000000001</v>
      </c>
      <c r="AK29">
        <v>30.8</v>
      </c>
      <c r="AN29">
        <f t="shared" si="24"/>
        <v>2</v>
      </c>
      <c r="AO29">
        <f t="shared" si="4"/>
        <v>1.4243900802324798</v>
      </c>
      <c r="AP29">
        <f t="shared" si="25"/>
        <v>2.0470406703957247</v>
      </c>
      <c r="AQ29">
        <f t="shared" si="26"/>
        <v>1.4236157731661894</v>
      </c>
      <c r="AR29">
        <f t="shared" si="27"/>
        <v>1.4469598877460632</v>
      </c>
      <c r="AS29">
        <f t="shared" si="7"/>
        <v>-1.9566621354549496</v>
      </c>
      <c r="AU29">
        <f t="shared" si="8"/>
        <v>87.328056604293536</v>
      </c>
      <c r="AW29">
        <v>4</v>
      </c>
    </row>
    <row r="30" spans="1:49" x14ac:dyDescent="0.2">
      <c r="A30">
        <v>15</v>
      </c>
      <c r="B30">
        <f t="shared" si="9"/>
        <v>1.5</v>
      </c>
      <c r="C30">
        <f t="shared" si="10"/>
        <v>4.9958395721942765E-2</v>
      </c>
      <c r="D30">
        <f t="shared" si="11"/>
        <v>2.8624896482411892</v>
      </c>
      <c r="E30">
        <f t="shared" si="12"/>
        <v>30.037476591751179</v>
      </c>
      <c r="F30">
        <f t="shared" si="13"/>
        <v>3.7476591751179456E-2</v>
      </c>
      <c r="G30">
        <f t="shared" si="28"/>
        <v>4.467011452683896</v>
      </c>
      <c r="H30">
        <f t="shared" si="29"/>
        <v>4.4645176870978611</v>
      </c>
      <c r="I30">
        <f t="shared" si="29"/>
        <v>4.4645162941440786</v>
      </c>
      <c r="J30">
        <f t="shared" si="29"/>
        <v>4.4645162933655751</v>
      </c>
      <c r="K30">
        <f t="shared" si="29"/>
        <v>4.4645162933651408</v>
      </c>
      <c r="L30">
        <f t="shared" si="29"/>
        <v>4.4645162933651399</v>
      </c>
      <c r="M30">
        <f t="shared" si="29"/>
        <v>4.4645162933651399</v>
      </c>
      <c r="N30">
        <f t="shared" si="14"/>
        <v>4.4645162933651399</v>
      </c>
      <c r="O30">
        <f t="shared" si="14"/>
        <v>4.4645162933651399</v>
      </c>
      <c r="P30">
        <f t="shared" si="14"/>
        <v>4.4645162933651399</v>
      </c>
      <c r="Q30">
        <f t="shared" si="14"/>
        <v>4.4645162933651399</v>
      </c>
      <c r="R30">
        <f t="shared" si="14"/>
        <v>4.4645162933651399</v>
      </c>
      <c r="S30">
        <f t="shared" si="14"/>
        <v>4.4645162933651399</v>
      </c>
      <c r="T30">
        <f t="shared" si="15"/>
        <v>2.3636384535752997E-2</v>
      </c>
      <c r="U30">
        <f t="shared" si="16"/>
        <v>1.3543050187603181</v>
      </c>
      <c r="V30">
        <f t="shared" si="30"/>
        <v>1.2003352852525506</v>
      </c>
      <c r="W30" s="1">
        <f t="shared" si="17"/>
        <v>1.2945142479049987</v>
      </c>
      <c r="X30">
        <f t="shared" si="31"/>
        <v>3.1899999999999995</v>
      </c>
      <c r="Y30">
        <f t="shared" si="36"/>
        <v>4.1899999999999995</v>
      </c>
      <c r="Z30">
        <f t="shared" si="32"/>
        <v>2.4398542944991608E-2</v>
      </c>
      <c r="AA30">
        <f t="shared" si="19"/>
        <v>1.3979747668624825</v>
      </c>
      <c r="AB30">
        <f t="shared" si="33"/>
        <v>1.200357261952373</v>
      </c>
      <c r="AC30" s="1">
        <f t="shared" si="20"/>
        <v>1.2546953804758914</v>
      </c>
      <c r="AD30" s="2">
        <f t="shared" si="34"/>
        <v>71.89087012117156</v>
      </c>
      <c r="AE30">
        <f t="shared" si="35"/>
        <v>2.9284062590392235E-2</v>
      </c>
      <c r="AF30">
        <f t="shared" si="21"/>
        <v>1.5</v>
      </c>
      <c r="AG30">
        <f t="shared" si="22"/>
        <v>1.5292840625903923</v>
      </c>
      <c r="AJ30">
        <f t="shared" si="23"/>
        <v>1.5</v>
      </c>
      <c r="AK30">
        <v>30.8</v>
      </c>
      <c r="AN30">
        <f t="shared" si="24"/>
        <v>2</v>
      </c>
      <c r="AO30">
        <f t="shared" si="4"/>
        <v>1.4209763872384544</v>
      </c>
      <c r="AP30">
        <f t="shared" si="25"/>
        <v>2.0470406703957247</v>
      </c>
      <c r="AQ30">
        <f t="shared" si="26"/>
        <v>1.4200898465490734</v>
      </c>
      <c r="AR30">
        <f t="shared" si="27"/>
        <v>1.5501868590118908</v>
      </c>
      <c r="AS30">
        <f t="shared" si="7"/>
        <v>-2.0913163454447825</v>
      </c>
      <c r="AU30">
        <f t="shared" si="8"/>
        <v>87.137510351758806</v>
      </c>
      <c r="AW30">
        <v>4</v>
      </c>
    </row>
    <row r="31" spans="1:49" x14ac:dyDescent="0.2">
      <c r="A31">
        <v>16</v>
      </c>
      <c r="B31">
        <f t="shared" si="9"/>
        <v>1.6</v>
      </c>
      <c r="C31">
        <f t="shared" si="10"/>
        <v>5.3282851559692368E-2</v>
      </c>
      <c r="D31">
        <f t="shared" si="11"/>
        <v>3.0529725547492044</v>
      </c>
      <c r="E31">
        <f t="shared" si="12"/>
        <v>30.042636369000643</v>
      </c>
      <c r="F31">
        <f t="shared" si="13"/>
        <v>4.2636369000643271E-2</v>
      </c>
      <c r="G31">
        <f t="shared" si="28"/>
        <v>4.4488543628715531</v>
      </c>
      <c r="H31">
        <f t="shared" si="29"/>
        <v>4.446017986342568</v>
      </c>
      <c r="I31">
        <f t="shared" si="29"/>
        <v>4.4460161768510558</v>
      </c>
      <c r="J31">
        <f t="shared" si="29"/>
        <v>4.4460161756959371</v>
      </c>
      <c r="K31">
        <f t="shared" si="29"/>
        <v>4.4460161756952008</v>
      </c>
      <c r="L31">
        <f t="shared" si="29"/>
        <v>4.4460161756951999</v>
      </c>
      <c r="M31">
        <f t="shared" si="29"/>
        <v>4.4460161756951999</v>
      </c>
      <c r="N31">
        <f t="shared" si="14"/>
        <v>4.4460161756951999</v>
      </c>
      <c r="O31">
        <f t="shared" si="14"/>
        <v>4.4460161756951999</v>
      </c>
      <c r="P31">
        <f t="shared" si="14"/>
        <v>4.4460161756951999</v>
      </c>
      <c r="Q31">
        <f t="shared" si="14"/>
        <v>4.4460161756951999</v>
      </c>
      <c r="R31">
        <f t="shared" si="14"/>
        <v>4.4460161756951999</v>
      </c>
      <c r="S31">
        <f t="shared" si="14"/>
        <v>4.4460161756951999</v>
      </c>
      <c r="T31">
        <f t="shared" si="15"/>
        <v>2.5260538822058771E-2</v>
      </c>
      <c r="U31">
        <f t="shared" si="16"/>
        <v>1.4473649492187102</v>
      </c>
      <c r="V31">
        <f t="shared" si="30"/>
        <v>1.2003829587106196</v>
      </c>
      <c r="W31" s="1">
        <f t="shared" si="17"/>
        <v>1.2945142479049989</v>
      </c>
      <c r="X31">
        <f t="shared" si="31"/>
        <v>3.1899999999999995</v>
      </c>
      <c r="Y31">
        <f t="shared" si="36"/>
        <v>4.1899999999999995</v>
      </c>
      <c r="Z31">
        <f t="shared" si="32"/>
        <v>2.602099748140517E-2</v>
      </c>
      <c r="AA31">
        <f t="shared" si="19"/>
        <v>1.4909373059535032</v>
      </c>
      <c r="AB31">
        <f t="shared" si="33"/>
        <v>1.200406370031023</v>
      </c>
      <c r="AC31" s="1">
        <f t="shared" si="20"/>
        <v>1.2573411810219506</v>
      </c>
      <c r="AD31" s="2">
        <f t="shared" si="34"/>
        <v>72.042467796896744</v>
      </c>
      <c r="AE31">
        <f t="shared" si="35"/>
        <v>3.1232246333834816E-2</v>
      </c>
      <c r="AF31">
        <f t="shared" si="21"/>
        <v>1.6</v>
      </c>
      <c r="AG31">
        <f t="shared" si="22"/>
        <v>1.6312322463338349</v>
      </c>
      <c r="AJ31">
        <f t="shared" si="23"/>
        <v>1.6</v>
      </c>
      <c r="AK31">
        <v>30.8</v>
      </c>
      <c r="AN31">
        <f t="shared" si="24"/>
        <v>2</v>
      </c>
      <c r="AO31">
        <f t="shared" si="4"/>
        <v>1.4173278737559465</v>
      </c>
      <c r="AP31">
        <f t="shared" si="25"/>
        <v>2.0470406703957247</v>
      </c>
      <c r="AQ31">
        <f t="shared" si="26"/>
        <v>1.4163220222280879</v>
      </c>
      <c r="AR31">
        <f t="shared" si="27"/>
        <v>1.653387555453417</v>
      </c>
      <c r="AS31">
        <f t="shared" si="7"/>
        <v>-2.2259130872099888</v>
      </c>
      <c r="AU31">
        <f t="shared" si="8"/>
        <v>86.947027445250797</v>
      </c>
      <c r="AW31">
        <v>4</v>
      </c>
    </row>
    <row r="32" spans="1:49" x14ac:dyDescent="0.2">
      <c r="A32">
        <v>17</v>
      </c>
      <c r="B32">
        <f t="shared" si="9"/>
        <v>1.7000000000000002</v>
      </c>
      <c r="C32">
        <f t="shared" si="10"/>
        <v>5.660612893896759E-2</v>
      </c>
      <c r="D32">
        <f t="shared" si="11"/>
        <v>3.2433879385688891</v>
      </c>
      <c r="E32">
        <f t="shared" si="12"/>
        <v>30.048128061494946</v>
      </c>
      <c r="F32">
        <f t="shared" si="13"/>
        <v>4.8128061494946195E-2</v>
      </c>
      <c r="G32">
        <f t="shared" si="28"/>
        <v>4.4295698952596396</v>
      </c>
      <c r="H32">
        <f t="shared" si="29"/>
        <v>4.4263690623785577</v>
      </c>
      <c r="I32">
        <f t="shared" si="29"/>
        <v>4.4263667477656128</v>
      </c>
      <c r="J32">
        <f t="shared" si="29"/>
        <v>4.4263667460906388</v>
      </c>
      <c r="K32">
        <f t="shared" si="29"/>
        <v>4.4263667460894265</v>
      </c>
      <c r="L32">
        <f t="shared" si="29"/>
        <v>4.4263667460894256</v>
      </c>
      <c r="M32">
        <f t="shared" si="29"/>
        <v>4.4263667460894256</v>
      </c>
      <c r="N32">
        <f t="shared" si="29"/>
        <v>4.4263667460894256</v>
      </c>
      <c r="O32">
        <f t="shared" si="29"/>
        <v>4.4263667460894256</v>
      </c>
      <c r="P32">
        <f t="shared" si="29"/>
        <v>4.4263667460894256</v>
      </c>
      <c r="Q32">
        <f t="shared" si="29"/>
        <v>4.4263667460894256</v>
      </c>
      <c r="R32">
        <f t="shared" si="29"/>
        <v>4.4263667460894256</v>
      </c>
      <c r="S32">
        <f t="shared" si="29"/>
        <v>4.4263667460894256</v>
      </c>
      <c r="T32">
        <f t="shared" si="15"/>
        <v>2.6894294630164722E-2</v>
      </c>
      <c r="U32">
        <f t="shared" si="16"/>
        <v>1.5409750225782746</v>
      </c>
      <c r="V32">
        <f t="shared" si="30"/>
        <v>1.2004341126805129</v>
      </c>
      <c r="W32" s="1">
        <f t="shared" si="17"/>
        <v>1.2945142479049987</v>
      </c>
      <c r="X32">
        <f t="shared" si="31"/>
        <v>3.1899999999999995</v>
      </c>
      <c r="Y32">
        <f t="shared" si="36"/>
        <v>4.1899999999999995</v>
      </c>
      <c r="Z32">
        <f t="shared" si="32"/>
        <v>2.7642657859252837E-2</v>
      </c>
      <c r="AA32">
        <f t="shared" si="19"/>
        <v>1.5838543417684259</v>
      </c>
      <c r="AB32">
        <f t="shared" si="33"/>
        <v>1.2004586159340058</v>
      </c>
      <c r="AC32" s="1">
        <f t="shared" si="20"/>
        <v>1.2601571573369297</v>
      </c>
      <c r="AD32" s="2">
        <f t="shared" si="34"/>
        <v>72.203816113527722</v>
      </c>
      <c r="AE32">
        <f t="shared" si="35"/>
        <v>3.3179640899035676E-2</v>
      </c>
      <c r="AF32">
        <f t="shared" si="21"/>
        <v>1.7000000000000002</v>
      </c>
      <c r="AG32">
        <f t="shared" si="22"/>
        <v>1.7331796408990359</v>
      </c>
      <c r="AJ32">
        <f t="shared" si="23"/>
        <v>1.7000000000000002</v>
      </c>
      <c r="AK32">
        <v>30.8</v>
      </c>
      <c r="AN32">
        <f t="shared" si="24"/>
        <v>2</v>
      </c>
      <c r="AO32">
        <f t="shared" si="4"/>
        <v>1.4134446607530335</v>
      </c>
      <c r="AP32">
        <f t="shared" si="25"/>
        <v>2.0470406703957247</v>
      </c>
      <c r="AQ32">
        <f t="shared" si="26"/>
        <v>1.4123125530453462</v>
      </c>
      <c r="AR32">
        <f t="shared" si="27"/>
        <v>1.7565602468328612</v>
      </c>
      <c r="AS32">
        <f t="shared" si="7"/>
        <v>-2.3604486959249353</v>
      </c>
      <c r="AU32">
        <f t="shared" si="8"/>
        <v>86.756612061431113</v>
      </c>
      <c r="AW32">
        <v>4</v>
      </c>
    </row>
    <row r="33" spans="1:49" x14ac:dyDescent="0.2">
      <c r="A33">
        <v>18</v>
      </c>
      <c r="B33">
        <f t="shared" si="9"/>
        <v>1.8</v>
      </c>
      <c r="C33">
        <f t="shared" si="10"/>
        <v>5.9928155121207888E-2</v>
      </c>
      <c r="D33">
        <f t="shared" si="11"/>
        <v>3.4337316319647999</v>
      </c>
      <c r="E33">
        <f t="shared" si="12"/>
        <v>30.053951487283666</v>
      </c>
      <c r="F33">
        <f t="shared" si="13"/>
        <v>5.39514872836655E-2</v>
      </c>
      <c r="G33">
        <f t="shared" si="28"/>
        <v>4.4091662815163257</v>
      </c>
      <c r="H33">
        <f t="shared" si="29"/>
        <v>4.405579195027685</v>
      </c>
      <c r="I33">
        <f t="shared" si="29"/>
        <v>4.4055762743698308</v>
      </c>
      <c r="J33">
        <f t="shared" si="29"/>
        <v>4.405576271989851</v>
      </c>
      <c r="K33">
        <f t="shared" si="29"/>
        <v>4.4055762719879121</v>
      </c>
      <c r="L33">
        <f t="shared" si="29"/>
        <v>4.4055762719879104</v>
      </c>
      <c r="M33">
        <f t="shared" si="29"/>
        <v>4.4055762719879104</v>
      </c>
      <c r="N33">
        <f t="shared" si="29"/>
        <v>4.4055762719879104</v>
      </c>
      <c r="O33">
        <f t="shared" si="29"/>
        <v>4.4055762719879104</v>
      </c>
      <c r="P33">
        <f t="shared" si="29"/>
        <v>4.4055762719879104</v>
      </c>
      <c r="Q33">
        <f t="shared" si="29"/>
        <v>4.4055762719879104</v>
      </c>
      <c r="R33">
        <f t="shared" si="29"/>
        <v>4.4055762719879104</v>
      </c>
      <c r="S33">
        <f t="shared" si="29"/>
        <v>4.4055762719879104</v>
      </c>
      <c r="T33">
        <f t="shared" si="15"/>
        <v>2.8538327288781678E-2</v>
      </c>
      <c r="U33">
        <f t="shared" si="16"/>
        <v>1.6351739334651287</v>
      </c>
      <c r="V33">
        <f t="shared" si="30"/>
        <v>1.2004888275561556</v>
      </c>
      <c r="W33" s="1">
        <f t="shared" si="17"/>
        <v>1.2945142479049989</v>
      </c>
      <c r="X33">
        <f t="shared" si="31"/>
        <v>3.1899999999999995</v>
      </c>
      <c r="Y33">
        <f t="shared" si="36"/>
        <v>4.1899999999999995</v>
      </c>
      <c r="Z33">
        <f t="shared" si="32"/>
        <v>2.926347515746712E-2</v>
      </c>
      <c r="AA33">
        <f t="shared" si="19"/>
        <v>1.6767230712538854</v>
      </c>
      <c r="AB33">
        <f t="shared" si="33"/>
        <v>1.2005139939850926</v>
      </c>
      <c r="AC33" s="1">
        <f t="shared" si="20"/>
        <v>1.2631432120602113</v>
      </c>
      <c r="AD33" s="2">
        <f t="shared" si="34"/>
        <v>72.374909492547516</v>
      </c>
      <c r="AE33">
        <f t="shared" si="35"/>
        <v>3.5126197545981071E-2</v>
      </c>
      <c r="AF33">
        <f t="shared" si="21"/>
        <v>1.8</v>
      </c>
      <c r="AG33">
        <f t="shared" si="22"/>
        <v>1.8351261975459812</v>
      </c>
      <c r="AJ33">
        <f t="shared" si="23"/>
        <v>1.8</v>
      </c>
      <c r="AK33">
        <v>30.8</v>
      </c>
      <c r="AN33">
        <f t="shared" si="24"/>
        <v>2</v>
      </c>
      <c r="AO33">
        <f t="shared" si="4"/>
        <v>1.4093268768880935</v>
      </c>
      <c r="AP33">
        <f t="shared" si="25"/>
        <v>2.0470406703957247</v>
      </c>
      <c r="AQ33">
        <f t="shared" si="26"/>
        <v>1.4080617078059821</v>
      </c>
      <c r="AR33">
        <f t="shared" si="27"/>
        <v>1.8597032070298496</v>
      </c>
      <c r="AS33">
        <f t="shared" si="7"/>
        <v>-2.4949195147310612</v>
      </c>
      <c r="AU33">
        <f t="shared" si="8"/>
        <v>86.566268368035196</v>
      </c>
      <c r="AW33">
        <v>4</v>
      </c>
    </row>
    <row r="34" spans="1:49" x14ac:dyDescent="0.2">
      <c r="A34">
        <v>19</v>
      </c>
      <c r="B34">
        <f t="shared" si="9"/>
        <v>1.9000000000000001</v>
      </c>
      <c r="C34">
        <f t="shared" si="10"/>
        <v>6.324885753307323E-2</v>
      </c>
      <c r="D34">
        <f t="shared" si="11"/>
        <v>3.6239994766682098</v>
      </c>
      <c r="E34">
        <f t="shared" si="12"/>
        <v>30.060106453570651</v>
      </c>
      <c r="F34">
        <f t="shared" si="13"/>
        <v>6.0106453570650586E-2</v>
      </c>
      <c r="G34">
        <f t="shared" si="28"/>
        <v>4.3876522439837826</v>
      </c>
      <c r="H34">
        <f t="shared" si="29"/>
        <v>4.383657157608023</v>
      </c>
      <c r="I34">
        <f t="shared" si="29"/>
        <v>4.383653516649213</v>
      </c>
      <c r="J34">
        <f t="shared" si="29"/>
        <v>4.3836535133279639</v>
      </c>
      <c r="K34">
        <f t="shared" si="29"/>
        <v>4.3836535133249344</v>
      </c>
      <c r="L34">
        <f t="shared" si="29"/>
        <v>4.3836535133249317</v>
      </c>
      <c r="M34">
        <f t="shared" si="29"/>
        <v>4.3836535133249317</v>
      </c>
      <c r="N34">
        <f t="shared" si="29"/>
        <v>4.3836535133249317</v>
      </c>
      <c r="O34">
        <f t="shared" si="29"/>
        <v>4.3836535133249317</v>
      </c>
      <c r="P34">
        <f t="shared" si="29"/>
        <v>4.3836535133249317</v>
      </c>
      <c r="Q34">
        <f t="shared" si="29"/>
        <v>4.3836535133249317</v>
      </c>
      <c r="R34">
        <f t="shared" si="29"/>
        <v>4.3836535133249317</v>
      </c>
      <c r="S34">
        <f t="shared" si="29"/>
        <v>4.3836535133249317</v>
      </c>
      <c r="T34">
        <f t="shared" si="15"/>
        <v>3.0193326631706166E-2</v>
      </c>
      <c r="U34">
        <f t="shared" si="16"/>
        <v>1.7300012076100937</v>
      </c>
      <c r="V34">
        <f t="shared" si="30"/>
        <v>1.2005471900314018</v>
      </c>
      <c r="W34" s="1">
        <f t="shared" si="17"/>
        <v>1.2945142479049985</v>
      </c>
      <c r="X34">
        <f t="shared" si="31"/>
        <v>3.1899999999999995</v>
      </c>
      <c r="Y34">
        <f t="shared" si="36"/>
        <v>4.1899999999999995</v>
      </c>
      <c r="Z34">
        <f t="shared" si="32"/>
        <v>3.0883400583786875E-2</v>
      </c>
      <c r="AA34">
        <f t="shared" si="19"/>
        <v>1.7695406987367936</v>
      </c>
      <c r="AB34">
        <f t="shared" si="33"/>
        <v>1.2005724981734029</v>
      </c>
      <c r="AC34" s="1">
        <f t="shared" si="20"/>
        <v>1.2662992420314998</v>
      </c>
      <c r="AD34" s="2">
        <f t="shared" si="34"/>
        <v>72.55574202313224</v>
      </c>
      <c r="AE34">
        <f t="shared" si="35"/>
        <v>3.707186764011336E-2</v>
      </c>
      <c r="AF34">
        <f t="shared" si="21"/>
        <v>1.9000000000000001</v>
      </c>
      <c r="AG34">
        <f t="shared" si="22"/>
        <v>1.9370718676401135</v>
      </c>
      <c r="AJ34">
        <f t="shared" si="23"/>
        <v>1.9000000000000001</v>
      </c>
      <c r="AK34">
        <v>30.8</v>
      </c>
      <c r="AN34">
        <f t="shared" si="24"/>
        <v>2</v>
      </c>
      <c r="AO34">
        <f t="shared" si="4"/>
        <v>1.4049746584885918</v>
      </c>
      <c r="AP34">
        <f t="shared" si="25"/>
        <v>2.0470406703957247</v>
      </c>
      <c r="AQ34">
        <f t="shared" si="26"/>
        <v>1.4035697712133115</v>
      </c>
      <c r="AR34">
        <f t="shared" si="27"/>
        <v>1.9628147142901042</v>
      </c>
      <c r="AS34">
        <f t="shared" si="7"/>
        <v>-2.6293218952219801</v>
      </c>
      <c r="AU34">
        <f t="shared" si="8"/>
        <v>86.376000523331797</v>
      </c>
      <c r="AW34">
        <v>4</v>
      </c>
    </row>
    <row r="35" spans="1:49" x14ac:dyDescent="0.2">
      <c r="A35">
        <v>20</v>
      </c>
      <c r="B35">
        <f t="shared" si="9"/>
        <v>2</v>
      </c>
      <c r="C35">
        <f t="shared" si="10"/>
        <v>6.6568163775823808E-2</v>
      </c>
      <c r="D35">
        <f t="shared" si="11"/>
        <v>3.8141873244145423</v>
      </c>
      <c r="E35">
        <f t="shared" si="12"/>
        <v>30.066592756745816</v>
      </c>
      <c r="F35">
        <f t="shared" si="13"/>
        <v>6.6592756745816217E-2</v>
      </c>
      <c r="G35">
        <f t="shared" si="28"/>
        <v>4.3650369942408593</v>
      </c>
      <c r="H35">
        <f t="shared" si="29"/>
        <v>4.3606122154797982</v>
      </c>
      <c r="I35">
        <f t="shared" si="29"/>
        <v>4.3606077255902775</v>
      </c>
      <c r="J35">
        <f t="shared" si="29"/>
        <v>4.3606077210296919</v>
      </c>
      <c r="K35">
        <f t="shared" si="29"/>
        <v>4.36060772102506</v>
      </c>
      <c r="L35">
        <f t="shared" si="29"/>
        <v>4.3606077210250547</v>
      </c>
      <c r="M35">
        <f t="shared" si="29"/>
        <v>4.3606077210250547</v>
      </c>
      <c r="N35">
        <f t="shared" si="29"/>
        <v>4.3606077210250547</v>
      </c>
      <c r="O35">
        <f t="shared" si="29"/>
        <v>4.3606077210250547</v>
      </c>
      <c r="P35">
        <f t="shared" si="29"/>
        <v>4.3606077210250547</v>
      </c>
      <c r="Q35">
        <f t="shared" si="29"/>
        <v>4.3606077210250547</v>
      </c>
      <c r="R35">
        <f t="shared" si="29"/>
        <v>4.3606077210250547</v>
      </c>
      <c r="S35">
        <f t="shared" si="29"/>
        <v>4.3606077210250547</v>
      </c>
      <c r="T35">
        <f t="shared" si="15"/>
        <v>3.1859998106450411E-2</v>
      </c>
      <c r="U35">
        <f t="shared" si="16"/>
        <v>1.8254972653703878</v>
      </c>
      <c r="V35">
        <f t="shared" si="30"/>
        <v>1.2006092933804156</v>
      </c>
      <c r="W35" s="1">
        <f t="shared" si="17"/>
        <v>1.2945142479049985</v>
      </c>
      <c r="X35">
        <f t="shared" si="31"/>
        <v>3.1899999999999995</v>
      </c>
      <c r="Y35">
        <f t="shared" si="36"/>
        <v>4.1899999999999995</v>
      </c>
      <c r="Z35">
        <f t="shared" si="32"/>
        <v>3.2502385482046793E-2</v>
      </c>
      <c r="AA35">
        <f t="shared" si="19"/>
        <v>1.8623044363420094</v>
      </c>
      <c r="AB35">
        <f t="shared" si="33"/>
        <v>1.2006341221550381</v>
      </c>
      <c r="AC35" s="1">
        <f t="shared" si="20"/>
        <v>1.2696251383084929</v>
      </c>
      <c r="AD35" s="2">
        <f t="shared" si="34"/>
        <v>72.746307463163689</v>
      </c>
      <c r="AE35">
        <f t="shared" si="35"/>
        <v>3.9016602658341761E-2</v>
      </c>
      <c r="AF35">
        <f t="shared" si="21"/>
        <v>2</v>
      </c>
      <c r="AG35">
        <f t="shared" si="22"/>
        <v>2.0390166026583416</v>
      </c>
      <c r="AH35">
        <v>3.72</v>
      </c>
      <c r="AI35">
        <f>AH35*$C$3/180</f>
        <v>6.4924333333333348E-2</v>
      </c>
      <c r="AJ35">
        <f t="shared" si="23"/>
        <v>2</v>
      </c>
      <c r="AK35">
        <v>30.8</v>
      </c>
      <c r="AN35">
        <f t="shared" si="24"/>
        <v>2</v>
      </c>
      <c r="AO35">
        <f t="shared" si="4"/>
        <v>1.4003881495286004</v>
      </c>
      <c r="AP35">
        <f t="shared" si="25"/>
        <v>2.0470406703957247</v>
      </c>
      <c r="AQ35">
        <f t="shared" si="26"/>
        <v>1.3988370438002313</v>
      </c>
      <c r="AR35">
        <f t="shared" si="27"/>
        <v>2.0658930514725737</v>
      </c>
      <c r="AS35">
        <f t="shared" si="7"/>
        <v>-2.7636521978903579</v>
      </c>
      <c r="AU35">
        <f t="shared" si="8"/>
        <v>86.185812675585453</v>
      </c>
      <c r="AW35">
        <v>4</v>
      </c>
    </row>
    <row r="36" spans="1:49" x14ac:dyDescent="0.2">
      <c r="A36">
        <v>21</v>
      </c>
      <c r="B36">
        <f t="shared" si="9"/>
        <v>2.1</v>
      </c>
      <c r="C36">
        <f t="shared" si="10"/>
        <v>6.9886001634642508E-2</v>
      </c>
      <c r="D36">
        <f t="shared" si="11"/>
        <v>4.0042910374775271</v>
      </c>
      <c r="E36">
        <f t="shared" si="12"/>
        <v>30.07341018241862</v>
      </c>
      <c r="F36">
        <f t="shared" si="13"/>
        <v>7.341018241861974E-2</v>
      </c>
      <c r="G36">
        <f t="shared" si="28"/>
        <v>4.3413302315873379</v>
      </c>
      <c r="H36">
        <f t="shared" si="29"/>
        <v>4.3364541245120067</v>
      </c>
      <c r="I36">
        <f t="shared" si="29"/>
        <v>4.3364486415945063</v>
      </c>
      <c r="J36">
        <f t="shared" si="29"/>
        <v>4.3364486354223235</v>
      </c>
      <c r="K36">
        <f t="shared" si="29"/>
        <v>4.3364486354153753</v>
      </c>
      <c r="L36">
        <f t="shared" si="29"/>
        <v>4.3364486354153673</v>
      </c>
      <c r="M36">
        <f t="shared" si="29"/>
        <v>4.3364486354153673</v>
      </c>
      <c r="N36">
        <f t="shared" si="29"/>
        <v>4.3364486354153673</v>
      </c>
      <c r="O36">
        <f t="shared" si="29"/>
        <v>4.3364486354153673</v>
      </c>
      <c r="P36">
        <f t="shared" si="29"/>
        <v>4.3364486354153673</v>
      </c>
      <c r="Q36">
        <f t="shared" si="29"/>
        <v>4.3364486354153673</v>
      </c>
      <c r="R36">
        <f t="shared" si="29"/>
        <v>4.3364486354153673</v>
      </c>
      <c r="S36">
        <f t="shared" si="29"/>
        <v>4.3364486354153673</v>
      </c>
      <c r="T36">
        <f t="shared" si="15"/>
        <v>3.3539063931846316E-2</v>
      </c>
      <c r="U36">
        <f t="shared" si="16"/>
        <v>1.9217034880574047</v>
      </c>
      <c r="V36">
        <f t="shared" si="30"/>
        <v>1.2006752377628855</v>
      </c>
      <c r="W36" s="1">
        <f t="shared" si="17"/>
        <v>1.2945142479049987</v>
      </c>
      <c r="X36">
        <f t="shared" si="31"/>
        <v>3.1899999999999995</v>
      </c>
      <c r="Y36">
        <f t="shared" si="36"/>
        <v>4.1899999999999995</v>
      </c>
      <c r="Z36">
        <f t="shared" si="32"/>
        <v>3.4120381339418519E-2</v>
      </c>
      <c r="AA36">
        <f t="shared" si="19"/>
        <v>1.9550115044072363</v>
      </c>
      <c r="AB36">
        <f t="shared" si="33"/>
        <v>1.2006988592548014</v>
      </c>
      <c r="AC36" s="1">
        <f t="shared" si="20"/>
        <v>1.2731207861854927</v>
      </c>
      <c r="AD36" s="2">
        <f t="shared" si="34"/>
        <v>72.946599240295626</v>
      </c>
      <c r="AE36">
        <f t="shared" si="35"/>
        <v>4.0960354195020789E-2</v>
      </c>
      <c r="AF36">
        <f t="shared" si="21"/>
        <v>2.1</v>
      </c>
      <c r="AG36">
        <f t="shared" si="22"/>
        <v>2.1409603541950211</v>
      </c>
      <c r="AH36">
        <f t="shared" ref="AH36:AH53" si="37">180/3.1415*AI36</f>
        <v>3.9096788310718456</v>
      </c>
      <c r="AI36">
        <f t="shared" ref="AI36:AI53" si="38">ASIN(AJ36/AK36)</f>
        <v>6.8234755821178911E-2</v>
      </c>
      <c r="AJ36">
        <f t="shared" si="23"/>
        <v>2.1</v>
      </c>
      <c r="AK36">
        <v>30.8</v>
      </c>
      <c r="AN36">
        <f t="shared" si="24"/>
        <v>2</v>
      </c>
      <c r="AO36">
        <f t="shared" si="4"/>
        <v>1.3955675016051257</v>
      </c>
      <c r="AP36">
        <f t="shared" si="25"/>
        <v>2.0470406703957247</v>
      </c>
      <c r="AQ36">
        <f t="shared" si="26"/>
        <v>1.3938638418569516</v>
      </c>
      <c r="AR36">
        <f t="shared" si="27"/>
        <v>2.1689365062949357</v>
      </c>
      <c r="AS36">
        <f t="shared" si="7"/>
        <v>-2.8979067926109496</v>
      </c>
      <c r="AU36">
        <f t="shared" si="8"/>
        <v>85.995708962522471</v>
      </c>
      <c r="AW36">
        <v>4</v>
      </c>
    </row>
    <row r="37" spans="1:49" x14ac:dyDescent="0.2">
      <c r="A37">
        <v>22</v>
      </c>
      <c r="B37">
        <f t="shared" si="9"/>
        <v>2.2000000000000002</v>
      </c>
      <c r="C37">
        <f t="shared" si="10"/>
        <v>7.3202299087897063E-2</v>
      </c>
      <c r="D37">
        <f t="shared" si="11"/>
        <v>4.1943064891998949</v>
      </c>
      <c r="E37">
        <f t="shared" si="12"/>
        <v>30.080558505453318</v>
      </c>
      <c r="F37">
        <f t="shared" si="13"/>
        <v>8.0558505453318219E-2</v>
      </c>
      <c r="G37">
        <f t="shared" si="28"/>
        <v>4.3165421414499834</v>
      </c>
      <c r="H37">
        <f t="shared" si="29"/>
        <v>4.3111931294699648</v>
      </c>
      <c r="I37">
        <f t="shared" si="29"/>
        <v>4.3111864928085337</v>
      </c>
      <c r="J37">
        <f t="shared" si="29"/>
        <v>4.311186484564022</v>
      </c>
      <c r="K37">
        <f t="shared" si="29"/>
        <v>4.3111864845537804</v>
      </c>
      <c r="L37">
        <f t="shared" si="29"/>
        <v>4.311186484553768</v>
      </c>
      <c r="M37">
        <f t="shared" si="29"/>
        <v>4.311186484553768</v>
      </c>
      <c r="N37">
        <f t="shared" si="29"/>
        <v>4.311186484553768</v>
      </c>
      <c r="O37">
        <f t="shared" si="29"/>
        <v>4.311186484553768</v>
      </c>
      <c r="P37">
        <f t="shared" si="29"/>
        <v>4.311186484553768</v>
      </c>
      <c r="Q37">
        <f t="shared" si="29"/>
        <v>4.311186484553768</v>
      </c>
      <c r="R37">
        <f t="shared" si="29"/>
        <v>4.311186484553768</v>
      </c>
      <c r="S37">
        <f t="shared" si="29"/>
        <v>4.311186484553768</v>
      </c>
      <c r="T37">
        <f t="shared" si="15"/>
        <v>3.5231264308916141E-2</v>
      </c>
      <c r="U37">
        <f t="shared" si="16"/>
        <v>2.0186622873165381</v>
      </c>
      <c r="V37">
        <f t="shared" si="30"/>
        <v>1.2007451305558201</v>
      </c>
      <c r="W37" s="1">
        <f t="shared" si="17"/>
        <v>1.2945142479049989</v>
      </c>
      <c r="X37">
        <f t="shared" si="31"/>
        <v>3.1899999999999995</v>
      </c>
      <c r="Y37">
        <f t="shared" si="36"/>
        <v>4.1899999999999995</v>
      </c>
      <c r="Z37">
        <f t="shared" si="32"/>
        <v>3.5737339793600616E-2</v>
      </c>
      <c r="AA37">
        <f t="shared" si="19"/>
        <v>2.0476591318949899</v>
      </c>
      <c r="AB37">
        <f t="shared" si="33"/>
        <v>1.2007667024680082</v>
      </c>
      <c r="AC37" s="1">
        <f t="shared" si="20"/>
        <v>1.2767860652130001</v>
      </c>
      <c r="AD37" s="2">
        <f t="shared" si="34"/>
        <v>73.156610453076567</v>
      </c>
      <c r="AE37">
        <f t="shared" si="35"/>
        <v>4.2903073967894043E-2</v>
      </c>
      <c r="AF37">
        <f t="shared" si="21"/>
        <v>2.2000000000000002</v>
      </c>
      <c r="AG37">
        <f t="shared" si="22"/>
        <v>2.2429030739678941</v>
      </c>
      <c r="AH37">
        <f t="shared" si="37"/>
        <v>4.0961645645053943</v>
      </c>
      <c r="AI37">
        <f t="shared" si="38"/>
        <v>7.1489449885520542E-2</v>
      </c>
      <c r="AJ37">
        <f t="shared" si="23"/>
        <v>2.2000000000000002</v>
      </c>
      <c r="AK37">
        <v>30.8</v>
      </c>
      <c r="AN37">
        <f t="shared" si="24"/>
        <v>2</v>
      </c>
      <c r="AO37">
        <f t="shared" si="4"/>
        <v>1.3905128739131785</v>
      </c>
      <c r="AP37">
        <f t="shared" si="25"/>
        <v>2.0470406703957247</v>
      </c>
      <c r="AQ37">
        <f t="shared" si="26"/>
        <v>1.3886504973550282</v>
      </c>
      <c r="AR37">
        <f t="shared" si="27"/>
        <v>2.2719433715773727</v>
      </c>
      <c r="AS37">
        <f t="shared" si="7"/>
        <v>-3.0320820590844386</v>
      </c>
      <c r="AU37">
        <f t="shared" si="8"/>
        <v>85.805693510800111</v>
      </c>
      <c r="AW37">
        <v>4</v>
      </c>
    </row>
    <row r="38" spans="1:49" x14ac:dyDescent="0.2">
      <c r="A38">
        <v>23</v>
      </c>
      <c r="B38">
        <f t="shared" si="9"/>
        <v>2.3000000000000003</v>
      </c>
      <c r="C38">
        <f t="shared" si="10"/>
        <v>7.6516984316339146E-2</v>
      </c>
      <c r="D38">
        <f t="shared" si="11"/>
        <v>4.3842295645204663</v>
      </c>
      <c r="E38">
        <f t="shared" si="12"/>
        <v>30.088037490005892</v>
      </c>
      <c r="F38">
        <f t="shared" si="13"/>
        <v>8.8037490005891783E-2</v>
      </c>
      <c r="G38">
        <f t="shared" si="28"/>
        <v>4.2906833937113582</v>
      </c>
      <c r="H38">
        <f t="shared" si="29"/>
        <v>4.2848399623247309</v>
      </c>
      <c r="I38">
        <f t="shared" si="29"/>
        <v>4.2848319933712409</v>
      </c>
      <c r="J38">
        <f t="shared" si="29"/>
        <v>4.2848319824887753</v>
      </c>
      <c r="K38">
        <f t="shared" si="29"/>
        <v>4.2848319824739152</v>
      </c>
      <c r="L38">
        <f t="shared" si="29"/>
        <v>4.2848319824738939</v>
      </c>
      <c r="M38">
        <f t="shared" si="29"/>
        <v>4.2848319824738939</v>
      </c>
      <c r="N38">
        <f t="shared" si="29"/>
        <v>4.2848319824738939</v>
      </c>
      <c r="O38">
        <f t="shared" si="29"/>
        <v>4.2848319824738939</v>
      </c>
      <c r="P38">
        <f t="shared" si="29"/>
        <v>4.2848319824738939</v>
      </c>
      <c r="Q38">
        <f t="shared" si="29"/>
        <v>4.2848319824738939</v>
      </c>
      <c r="R38">
        <f t="shared" si="29"/>
        <v>4.2848319824738939</v>
      </c>
      <c r="S38">
        <f t="shared" si="29"/>
        <v>4.2848319824738939</v>
      </c>
      <c r="T38">
        <f t="shared" si="15"/>
        <v>3.6937358689607049E-2</v>
      </c>
      <c r="U38">
        <f t="shared" si="16"/>
        <v>2.1164171778224632</v>
      </c>
      <c r="V38">
        <f t="shared" si="30"/>
        <v>1.2008190867138604</v>
      </c>
      <c r="W38" s="1">
        <f t="shared" si="17"/>
        <v>1.2945142479049987</v>
      </c>
      <c r="X38">
        <f t="shared" si="31"/>
        <v>3.1899999999999995</v>
      </c>
      <c r="Y38">
        <f t="shared" si="36"/>
        <v>4.1899999999999995</v>
      </c>
      <c r="Z38">
        <f t="shared" si="32"/>
        <v>3.735321263995528E-2</v>
      </c>
      <c r="AA38">
        <f t="shared" si="19"/>
        <v>2.140244556801512</v>
      </c>
      <c r="AB38">
        <f t="shared" si="33"/>
        <v>1.2008376444623796</v>
      </c>
      <c r="AC38" s="1">
        <f t="shared" si="20"/>
        <v>1.2806208492182383</v>
      </c>
      <c r="AD38" s="2">
        <f t="shared" si="34"/>
        <v>73.376333872125699</v>
      </c>
      <c r="AE38">
        <f t="shared" si="35"/>
        <v>4.4844713824002506E-2</v>
      </c>
      <c r="AF38">
        <f t="shared" si="21"/>
        <v>2.3000000000000003</v>
      </c>
      <c r="AG38">
        <f t="shared" si="22"/>
        <v>2.3448447138240027</v>
      </c>
      <c r="AH38">
        <f t="shared" si="37"/>
        <v>4.2826937731443957</v>
      </c>
      <c r="AI38">
        <f t="shared" si="38"/>
        <v>7.4744902712961775E-2</v>
      </c>
      <c r="AJ38">
        <f t="shared" si="23"/>
        <v>2.3000000000000003</v>
      </c>
      <c r="AK38">
        <v>30.8</v>
      </c>
      <c r="AN38">
        <f t="shared" si="24"/>
        <v>2</v>
      </c>
      <c r="AO38">
        <f t="shared" si="4"/>
        <v>1.3852244332196642</v>
      </c>
      <c r="AP38">
        <f t="shared" si="25"/>
        <v>2.0470406703957247</v>
      </c>
      <c r="AQ38">
        <f t="shared" si="26"/>
        <v>1.383197357867799</v>
      </c>
      <c r="AR38">
        <f t="shared" si="27"/>
        <v>2.3749119454845489</v>
      </c>
      <c r="AS38">
        <f t="shared" si="7"/>
        <v>-3.1661743873022128</v>
      </c>
      <c r="AU38">
        <f t="shared" si="8"/>
        <v>85.615770435479533</v>
      </c>
      <c r="AW38">
        <v>4</v>
      </c>
    </row>
    <row r="39" spans="1:49" x14ac:dyDescent="0.2">
      <c r="A39">
        <v>24</v>
      </c>
      <c r="B39">
        <f t="shared" si="9"/>
        <v>2.4000000000000004</v>
      </c>
      <c r="C39">
        <f t="shared" si="10"/>
        <v>7.9829985712237331E-2</v>
      </c>
      <c r="D39">
        <f t="shared" si="11"/>
        <v>4.5740561604974435</v>
      </c>
      <c r="E39">
        <f t="shared" si="12"/>
        <v>30.095846889562686</v>
      </c>
      <c r="F39">
        <f t="shared" si="13"/>
        <v>9.5846889562686499E-2</v>
      </c>
      <c r="G39">
        <f t="shared" si="28"/>
        <v>4.2637651409617652</v>
      </c>
      <c r="H39">
        <f t="shared" si="29"/>
        <v>4.2574058404848181</v>
      </c>
      <c r="I39">
        <f t="shared" si="29"/>
        <v>4.2573963415777198</v>
      </c>
      <c r="J39">
        <f t="shared" si="29"/>
        <v>4.2573963273679469</v>
      </c>
      <c r="K39">
        <f t="shared" si="29"/>
        <v>4.257396327346691</v>
      </c>
      <c r="L39">
        <f t="shared" si="29"/>
        <v>4.2573963273466582</v>
      </c>
      <c r="M39">
        <f t="shared" si="29"/>
        <v>4.2573963273466582</v>
      </c>
      <c r="N39">
        <f t="shared" si="29"/>
        <v>4.2573963273466582</v>
      </c>
      <c r="O39">
        <f t="shared" si="29"/>
        <v>4.2573963273466582</v>
      </c>
      <c r="P39">
        <f t="shared" si="29"/>
        <v>4.2573963273466582</v>
      </c>
      <c r="Q39">
        <f t="shared" si="29"/>
        <v>4.2573963273466582</v>
      </c>
      <c r="R39">
        <f t="shared" si="29"/>
        <v>4.2573963273466582</v>
      </c>
      <c r="S39">
        <f t="shared" si="29"/>
        <v>4.2573963273466582</v>
      </c>
      <c r="T39">
        <f t="shared" si="15"/>
        <v>3.8658127108327604E-2</v>
      </c>
      <c r="U39">
        <f t="shared" si="16"/>
        <v>2.2150128535728055</v>
      </c>
      <c r="V39">
        <f t="shared" si="30"/>
        <v>1.2008972291602429</v>
      </c>
      <c r="W39" s="1">
        <f t="shared" si="17"/>
        <v>1.2945142479049985</v>
      </c>
      <c r="X39">
        <f t="shared" si="31"/>
        <v>3.1899999999999995</v>
      </c>
      <c r="Y39">
        <f t="shared" si="36"/>
        <v>4.1899999999999995</v>
      </c>
      <c r="Z39">
        <f t="shared" si="32"/>
        <v>3.8967951838588977E-2</v>
      </c>
      <c r="AA39">
        <f t="shared" si="19"/>
        <v>2.232765026562475</v>
      </c>
      <c r="AB39">
        <f t="shared" si="33"/>
        <v>1.2009116775800219</v>
      </c>
      <c r="AC39" s="1">
        <f t="shared" si="20"/>
        <v>1.2846250063266269</v>
      </c>
      <c r="AD39" s="2">
        <f t="shared" si="34"/>
        <v>73.605761941363312</v>
      </c>
      <c r="AE39">
        <f t="shared" si="35"/>
        <v>4.6785225745554757E-2</v>
      </c>
      <c r="AF39">
        <f t="shared" si="21"/>
        <v>2.4000000000000004</v>
      </c>
      <c r="AG39">
        <f t="shared" si="22"/>
        <v>2.4467852257455549</v>
      </c>
      <c r="AH39">
        <f t="shared" si="37"/>
        <v>4.4692684656609263</v>
      </c>
      <c r="AI39">
        <f t="shared" si="38"/>
        <v>7.8001149360410013E-2</v>
      </c>
      <c r="AJ39">
        <f t="shared" si="23"/>
        <v>2.4000000000000004</v>
      </c>
      <c r="AK39">
        <v>30.8</v>
      </c>
      <c r="AN39">
        <f t="shared" si="24"/>
        <v>2</v>
      </c>
      <c r="AO39">
        <f t="shared" si="4"/>
        <v>1.3797023538360593</v>
      </c>
      <c r="AP39">
        <f t="shared" si="25"/>
        <v>2.0470406703957247</v>
      </c>
      <c r="AQ39">
        <f t="shared" si="26"/>
        <v>1.3775047864872179</v>
      </c>
      <c r="AR39">
        <f t="shared" si="27"/>
        <v>2.4778405317657022</v>
      </c>
      <c r="AS39">
        <f t="shared" si="7"/>
        <v>-3.3001801780009377</v>
      </c>
      <c r="AU39">
        <f t="shared" si="8"/>
        <v>85.425943839502551</v>
      </c>
      <c r="AW39">
        <v>4</v>
      </c>
    </row>
    <row r="40" spans="1:49" x14ac:dyDescent="0.2">
      <c r="A40">
        <v>25</v>
      </c>
      <c r="B40">
        <f t="shared" si="9"/>
        <v>2.5</v>
      </c>
      <c r="C40">
        <f t="shared" si="10"/>
        <v>8.3141231888441219E-2</v>
      </c>
      <c r="D40">
        <f t="shared" si="11"/>
        <v>4.763782186827763</v>
      </c>
      <c r="E40">
        <f t="shared" si="12"/>
        <v>30.103986446980738</v>
      </c>
      <c r="F40">
        <f t="shared" si="13"/>
        <v>0.10398644698073767</v>
      </c>
      <c r="G40">
        <f t="shared" si="28"/>
        <v>4.2357990166751023</v>
      </c>
      <c r="H40">
        <f t="shared" si="29"/>
        <v>4.2289024649509646</v>
      </c>
      <c r="I40">
        <f t="shared" si="29"/>
        <v>4.2288912179605038</v>
      </c>
      <c r="J40">
        <f t="shared" si="29"/>
        <v>4.2288911995887979</v>
      </c>
      <c r="K40">
        <f t="shared" si="29"/>
        <v>4.2288911995587872</v>
      </c>
      <c r="L40">
        <f t="shared" si="29"/>
        <v>4.2288911995587384</v>
      </c>
      <c r="M40">
        <f t="shared" si="29"/>
        <v>4.2288911995587384</v>
      </c>
      <c r="N40">
        <f t="shared" si="29"/>
        <v>4.2288911995587384</v>
      </c>
      <c r="O40">
        <f t="shared" si="29"/>
        <v>4.2288911995587384</v>
      </c>
      <c r="P40">
        <f t="shared" si="29"/>
        <v>4.2288911995587384</v>
      </c>
      <c r="Q40">
        <f t="shared" si="29"/>
        <v>4.2288911995587384</v>
      </c>
      <c r="R40">
        <f t="shared" si="29"/>
        <v>4.2288911995587384</v>
      </c>
      <c r="S40">
        <f t="shared" si="29"/>
        <v>4.2288911995587384</v>
      </c>
      <c r="T40">
        <f t="shared" si="15"/>
        <v>4.0394371581596977E-2</v>
      </c>
      <c r="U40">
        <f t="shared" si="16"/>
        <v>2.3144952680844999</v>
      </c>
      <c r="V40">
        <f t="shared" si="30"/>
        <v>1.2009796892107618</v>
      </c>
      <c r="W40" s="1">
        <f t="shared" si="17"/>
        <v>1.2945142479049989</v>
      </c>
      <c r="X40">
        <f t="shared" si="31"/>
        <v>3.1899999999999995</v>
      </c>
      <c r="Y40">
        <f t="shared" si="36"/>
        <v>4.1899999999999995</v>
      </c>
      <c r="Z40">
        <f t="shared" si="32"/>
        <v>4.0581509521375E-2</v>
      </c>
      <c r="AA40">
        <f t="shared" si="19"/>
        <v>2.3252177984553555</v>
      </c>
      <c r="AB40">
        <f t="shared" si="33"/>
        <v>1.2009887938394912</v>
      </c>
      <c r="AC40" s="1">
        <f t="shared" si="20"/>
        <v>1.2887983989841874</v>
      </c>
      <c r="AD40" s="2">
        <f t="shared" si="34"/>
        <v>73.844886779294512</v>
      </c>
      <c r="AE40">
        <f t="shared" si="35"/>
        <v>4.8724561855758249E-2</v>
      </c>
      <c r="AF40">
        <f t="shared" si="21"/>
        <v>2.5</v>
      </c>
      <c r="AG40">
        <f t="shared" si="22"/>
        <v>2.5487245618557584</v>
      </c>
      <c r="AH40">
        <f t="shared" si="37"/>
        <v>4.6558906551071599</v>
      </c>
      <c r="AI40">
        <f t="shared" si="38"/>
        <v>8.1258224961217471E-2</v>
      </c>
      <c r="AJ40">
        <f t="shared" si="23"/>
        <v>2.5</v>
      </c>
      <c r="AK40">
        <v>30.8</v>
      </c>
      <c r="AN40">
        <f t="shared" si="24"/>
        <v>2</v>
      </c>
      <c r="AO40">
        <f t="shared" si="4"/>
        <v>1.3739468175898981</v>
      </c>
      <c r="AP40">
        <f t="shared" si="25"/>
        <v>2.0470406703957247</v>
      </c>
      <c r="AQ40">
        <f t="shared" si="26"/>
        <v>1.3715731617371429</v>
      </c>
      <c r="AR40">
        <f t="shared" si="27"/>
        <v>2.5807274399927693</v>
      </c>
      <c r="AS40">
        <f t="shared" si="7"/>
        <v>-3.4340958431122126</v>
      </c>
      <c r="AU40">
        <f t="shared" si="8"/>
        <v>85.236217813172232</v>
      </c>
      <c r="AW40">
        <v>4</v>
      </c>
    </row>
    <row r="41" spans="1:49" x14ac:dyDescent="0.2">
      <c r="A41">
        <v>26</v>
      </c>
      <c r="B41">
        <f t="shared" si="9"/>
        <v>2.6</v>
      </c>
      <c r="C41">
        <f t="shared" si="10"/>
        <v>8.645065168737405E-2</v>
      </c>
      <c r="D41">
        <f t="shared" si="11"/>
        <v>4.9534035663623515</v>
      </c>
      <c r="E41">
        <f t="shared" si="12"/>
        <v>30.112455894529759</v>
      </c>
      <c r="F41">
        <f t="shared" si="13"/>
        <v>0.11245589452975935</v>
      </c>
      <c r="G41">
        <f t="shared" si="28"/>
        <v>4.206797133309303</v>
      </c>
      <c r="H41">
        <f t="shared" si="29"/>
        <v>4.1993420183946624</v>
      </c>
      <c r="I41">
        <f t="shared" si="29"/>
        <v>4.1993287832882702</v>
      </c>
      <c r="J41">
        <f t="shared" si="29"/>
        <v>4.1993287597501254</v>
      </c>
      <c r="K41">
        <f t="shared" si="29"/>
        <v>4.1993287597082638</v>
      </c>
      <c r="L41">
        <f t="shared" si="29"/>
        <v>4.1993287597081892</v>
      </c>
      <c r="M41">
        <f t="shared" si="29"/>
        <v>4.1993287597081892</v>
      </c>
      <c r="N41">
        <f t="shared" si="29"/>
        <v>4.1993287597081892</v>
      </c>
      <c r="O41">
        <f t="shared" si="29"/>
        <v>4.1993287597081892</v>
      </c>
      <c r="P41">
        <f t="shared" si="29"/>
        <v>4.1993287597081892</v>
      </c>
      <c r="Q41">
        <f t="shared" si="29"/>
        <v>4.1993287597081892</v>
      </c>
      <c r="R41">
        <f t="shared" si="29"/>
        <v>4.1993287597081892</v>
      </c>
      <c r="S41">
        <f t="shared" si="29"/>
        <v>4.1993287597081892</v>
      </c>
      <c r="T41">
        <f t="shared" si="15"/>
        <v>4.2146917581530684E-2</v>
      </c>
      <c r="U41">
        <f t="shared" si="16"/>
        <v>2.4149117188207936</v>
      </c>
      <c r="V41">
        <f t="shared" si="30"/>
        <v>1.2010666070333287</v>
      </c>
      <c r="W41" s="1">
        <f t="shared" si="17"/>
        <v>1.2945142479049987</v>
      </c>
      <c r="X41">
        <f t="shared" si="31"/>
        <v>3.1899999999999995</v>
      </c>
      <c r="Y41">
        <f t="shared" si="36"/>
        <v>4.1899999999999995</v>
      </c>
      <c r="Z41">
        <f t="shared" si="32"/>
        <v>4.2193837998915414E-2</v>
      </c>
      <c r="AA41">
        <f t="shared" si="19"/>
        <v>2.4176001399983367</v>
      </c>
      <c r="AB41">
        <f t="shared" si="33"/>
        <v>1.2010689849379401</v>
      </c>
      <c r="AC41" s="1">
        <f t="shared" si="20"/>
        <v>1.2931408839808756</v>
      </c>
      <c r="AD41" s="2">
        <f t="shared" si="34"/>
        <v>74.09370018034619</v>
      </c>
      <c r="AE41">
        <f t="shared" si="35"/>
        <v>5.0662674424609588E-2</v>
      </c>
      <c r="AF41">
        <f t="shared" si="21"/>
        <v>2.6</v>
      </c>
      <c r="AG41">
        <f t="shared" si="22"/>
        <v>2.6506626744246096</v>
      </c>
      <c r="AH41">
        <f t="shared" si="37"/>
        <v>4.8425623591152842</v>
      </c>
      <c r="AI41">
        <f t="shared" si="38"/>
        <v>8.4516164728670379E-2</v>
      </c>
      <c r="AJ41">
        <f t="shared" si="23"/>
        <v>2.6</v>
      </c>
      <c r="AK41">
        <v>30.8</v>
      </c>
      <c r="AN41">
        <f t="shared" si="24"/>
        <v>2</v>
      </c>
      <c r="AO41">
        <f t="shared" si="4"/>
        <v>1.3679580137950811</v>
      </c>
      <c r="AP41">
        <f t="shared" si="25"/>
        <v>2.0470406703957247</v>
      </c>
      <c r="AQ41">
        <f t="shared" si="26"/>
        <v>1.3654028774831217</v>
      </c>
      <c r="AR41">
        <f t="shared" si="27"/>
        <v>2.683570985796472</v>
      </c>
      <c r="AS41">
        <f t="shared" si="7"/>
        <v>-3.5679178062026535</v>
      </c>
      <c r="AU41">
        <f t="shared" si="8"/>
        <v>85.046596433637646</v>
      </c>
      <c r="AW41">
        <v>4</v>
      </c>
    </row>
    <row r="42" spans="1:49" x14ac:dyDescent="0.2">
      <c r="A42">
        <v>27</v>
      </c>
      <c r="B42">
        <f t="shared" si="9"/>
        <v>2.7</v>
      </c>
      <c r="C42">
        <f t="shared" si="10"/>
        <v>8.9758174189950538E-2</v>
      </c>
      <c r="D42">
        <f t="shared" si="11"/>
        <v>5.1429162356170925</v>
      </c>
      <c r="E42">
        <f t="shared" si="12"/>
        <v>30.121254953935768</v>
      </c>
      <c r="F42">
        <f t="shared" si="13"/>
        <v>0.12125495393576813</v>
      </c>
      <c r="G42">
        <f t="shared" si="28"/>
        <v>4.17677208033213</v>
      </c>
      <c r="H42">
        <f t="shared" si="29"/>
        <v>4.1687371631612145</v>
      </c>
      <c r="I42">
        <f t="shared" si="29"/>
        <v>4.1687216764822956</v>
      </c>
      <c r="J42">
        <f t="shared" si="29"/>
        <v>4.168721646575281</v>
      </c>
      <c r="K42">
        <f t="shared" si="29"/>
        <v>4.1687216465175263</v>
      </c>
      <c r="L42">
        <f t="shared" si="29"/>
        <v>4.1687216465174144</v>
      </c>
      <c r="M42">
        <f t="shared" si="29"/>
        <v>4.1687216465174144</v>
      </c>
      <c r="N42">
        <f t="shared" si="29"/>
        <v>4.1687216465174144</v>
      </c>
      <c r="O42">
        <f t="shared" si="29"/>
        <v>4.1687216465174144</v>
      </c>
      <c r="P42">
        <f t="shared" si="29"/>
        <v>4.1687216465174144</v>
      </c>
      <c r="Q42">
        <f t="shared" si="29"/>
        <v>4.1687216465174144</v>
      </c>
      <c r="R42">
        <f t="shared" si="29"/>
        <v>4.1687216465174144</v>
      </c>
      <c r="S42">
        <f t="shared" si="29"/>
        <v>4.1687216465174144</v>
      </c>
      <c r="T42">
        <f t="shared" si="15"/>
        <v>4.3916615589341179E-2</v>
      </c>
      <c r="U42">
        <f t="shared" si="16"/>
        <v>2.5163109362029004</v>
      </c>
      <c r="V42">
        <f t="shared" si="30"/>
        <v>1.2011581321459888</v>
      </c>
      <c r="W42" s="1">
        <f t="shared" si="17"/>
        <v>1.2945142479049987</v>
      </c>
      <c r="X42">
        <f t="shared" si="31"/>
        <v>3.1899999999999995</v>
      </c>
      <c r="Y42">
        <f t="shared" si="36"/>
        <v>4.1899999999999995</v>
      </c>
      <c r="Z42">
        <f t="shared" si="32"/>
        <v>4.3804889767439958E-2</v>
      </c>
      <c r="AA42">
        <f t="shared" si="19"/>
        <v>2.5099093293455965</v>
      </c>
      <c r="AB42">
        <f t="shared" si="33"/>
        <v>1.2011522422533485</v>
      </c>
      <c r="AC42" s="1">
        <f t="shared" si="20"/>
        <v>1.2976523124748174</v>
      </c>
      <c r="AD42" s="2">
        <f t="shared" si="34"/>
        <v>74.352193616255647</v>
      </c>
      <c r="AE42">
        <f t="shared" si="35"/>
        <v>5.2599515874642358E-2</v>
      </c>
      <c r="AF42">
        <f t="shared" si="21"/>
        <v>2.7</v>
      </c>
      <c r="AG42">
        <f t="shared" si="22"/>
        <v>2.7525995158746426</v>
      </c>
      <c r="AH42">
        <f t="shared" si="37"/>
        <v>5.0292856000986683</v>
      </c>
      <c r="AI42">
        <f t="shared" si="38"/>
        <v>8.7775003959499817E-2</v>
      </c>
      <c r="AJ42">
        <f t="shared" si="23"/>
        <v>2.7</v>
      </c>
      <c r="AK42">
        <v>30.8</v>
      </c>
      <c r="AN42">
        <f t="shared" si="24"/>
        <v>2</v>
      </c>
      <c r="AO42">
        <f t="shared" si="4"/>
        <v>1.361736139221029</v>
      </c>
      <c r="AP42">
        <f t="shared" si="25"/>
        <v>2.0470406703957247</v>
      </c>
      <c r="AQ42">
        <f t="shared" si="26"/>
        <v>1.3589943428387306</v>
      </c>
      <c r="AR42">
        <f t="shared" si="27"/>
        <v>2.7863694911002739</v>
      </c>
      <c r="AS42">
        <f t="shared" si="7"/>
        <v>-3.7016425029303615</v>
      </c>
      <c r="AU42">
        <f t="shared" si="8"/>
        <v>84.857083764382907</v>
      </c>
      <c r="AW42">
        <v>4</v>
      </c>
    </row>
    <row r="43" spans="1:49" x14ac:dyDescent="0.2">
      <c r="A43">
        <v>28</v>
      </c>
      <c r="B43">
        <f t="shared" si="9"/>
        <v>2.8000000000000003</v>
      </c>
      <c r="C43">
        <f t="shared" si="10"/>
        <v>9.3063728724417955E-2</v>
      </c>
      <c r="D43">
        <f t="shared" si="11"/>
        <v>5.3323161452793979</v>
      </c>
      <c r="E43">
        <f t="shared" si="12"/>
        <v>30.13038333642637</v>
      </c>
      <c r="F43">
        <f t="shared" si="13"/>
        <v>0.13038333642636957</v>
      </c>
      <c r="G43">
        <f t="shared" si="28"/>
        <v>4.145736922172925</v>
      </c>
      <c r="H43">
        <f t="shared" si="29"/>
        <v>4.1371010391979519</v>
      </c>
      <c r="I43">
        <f t="shared" si="29"/>
        <v>4.1370830124507076</v>
      </c>
      <c r="J43">
        <f t="shared" si="29"/>
        <v>4.1370829747425342</v>
      </c>
      <c r="K43">
        <f t="shared" si="29"/>
        <v>4.1370829746636568</v>
      </c>
      <c r="L43">
        <f t="shared" si="29"/>
        <v>4.1370829746634907</v>
      </c>
      <c r="M43">
        <f t="shared" si="29"/>
        <v>4.1370829746634907</v>
      </c>
      <c r="N43">
        <f t="shared" si="29"/>
        <v>4.1370829746634907</v>
      </c>
      <c r="O43">
        <f t="shared" si="29"/>
        <v>4.1370829746634907</v>
      </c>
      <c r="P43">
        <f t="shared" si="29"/>
        <v>4.1370829746634907</v>
      </c>
      <c r="Q43">
        <f t="shared" si="29"/>
        <v>4.1370829746634907</v>
      </c>
      <c r="R43">
        <f t="shared" si="29"/>
        <v>4.1370829746634907</v>
      </c>
      <c r="S43">
        <f t="shared" si="29"/>
        <v>4.1370829746634907</v>
      </c>
      <c r="T43">
        <f t="shared" si="15"/>
        <v>4.5704342735535919E-2</v>
      </c>
      <c r="U43">
        <f t="shared" si="16"/>
        <v>2.6187431775891974</v>
      </c>
      <c r="V43">
        <f t="shared" si="30"/>
        <v>1.2012544239565512</v>
      </c>
      <c r="W43" s="1">
        <f t="shared" si="17"/>
        <v>1.2945142479049987</v>
      </c>
      <c r="X43">
        <f t="shared" si="31"/>
        <v>3.1899999999999995</v>
      </c>
      <c r="Y43">
        <f t="shared" si="36"/>
        <v>4.1899999999999995</v>
      </c>
      <c r="Z43">
        <f t="shared" si="32"/>
        <v>4.5414617515639938E-2</v>
      </c>
      <c r="AA43">
        <f t="shared" si="19"/>
        <v>2.6021426556788763</v>
      </c>
      <c r="AB43">
        <f t="shared" si="33"/>
        <v>1.2012385568468318</v>
      </c>
      <c r="AC43" s="1">
        <f t="shared" si="20"/>
        <v>1.302332530017466</v>
      </c>
      <c r="AD43" s="2">
        <f t="shared" si="34"/>
        <v>74.620358237511979</v>
      </c>
      <c r="AE43">
        <f t="shared" si="35"/>
        <v>5.4535038786630873E-2</v>
      </c>
      <c r="AF43">
        <f t="shared" si="21"/>
        <v>2.8000000000000003</v>
      </c>
      <c r="AG43">
        <f t="shared" si="22"/>
        <v>2.8545350387866311</v>
      </c>
      <c r="AH43">
        <f t="shared" si="37"/>
        <v>5.2160624054543101</v>
      </c>
      <c r="AI43">
        <f t="shared" si="38"/>
        <v>9.1034778037415096E-2</v>
      </c>
      <c r="AJ43">
        <f t="shared" si="23"/>
        <v>2.8000000000000003</v>
      </c>
      <c r="AK43">
        <v>30.8</v>
      </c>
      <c r="AN43">
        <f t="shared" si="24"/>
        <v>2</v>
      </c>
      <c r="AO43">
        <f t="shared" si="4"/>
        <v>1.3552813980606602</v>
      </c>
      <c r="AP43">
        <f t="shared" si="25"/>
        <v>2.0470406703957247</v>
      </c>
      <c r="AQ43">
        <f t="shared" si="26"/>
        <v>1.3523479820684767</v>
      </c>
      <c r="AR43">
        <f t="shared" si="27"/>
        <v>2.8891212843521474</v>
      </c>
      <c r="AS43">
        <f t="shared" si="7"/>
        <v>-3.8352663814812793</v>
      </c>
      <c r="AU43">
        <f t="shared" si="8"/>
        <v>84.667683854720607</v>
      </c>
      <c r="AW43">
        <v>4</v>
      </c>
    </row>
    <row r="44" spans="1:49" x14ac:dyDescent="0.2">
      <c r="A44">
        <v>29</v>
      </c>
      <c r="B44">
        <f t="shared" si="9"/>
        <v>2.9000000000000004</v>
      </c>
      <c r="C44">
        <f t="shared" si="10"/>
        <v>9.6367244875117317E-2</v>
      </c>
      <c r="D44">
        <f t="shared" si="11"/>
        <v>5.5215992607102065</v>
      </c>
      <c r="E44">
        <f t="shared" si="12"/>
        <v>30.139840742777658</v>
      </c>
      <c r="F44">
        <f t="shared" si="13"/>
        <v>0.13984074277765757</v>
      </c>
      <c r="G44">
        <f t="shared" si="28"/>
        <v>4.1137051961011819</v>
      </c>
      <c r="H44">
        <f t="shared" si="29"/>
        <v>4.1044472619084713</v>
      </c>
      <c r="I44">
        <f t="shared" si="29"/>
        <v>4.1044263798407901</v>
      </c>
      <c r="J44">
        <f t="shared" si="29"/>
        <v>4.1044263326330075</v>
      </c>
      <c r="K44">
        <f t="shared" si="29"/>
        <v>4.1044263325262849</v>
      </c>
      <c r="L44">
        <f t="shared" si="29"/>
        <v>4.1044263325260433</v>
      </c>
      <c r="M44">
        <f t="shared" si="29"/>
        <v>4.1044263325260433</v>
      </c>
      <c r="N44">
        <f t="shared" si="29"/>
        <v>4.1044263325260433</v>
      </c>
      <c r="O44">
        <f t="shared" si="29"/>
        <v>4.1044263325260433</v>
      </c>
      <c r="P44">
        <f t="shared" si="29"/>
        <v>4.1044263325260433</v>
      </c>
      <c r="Q44">
        <f t="shared" si="29"/>
        <v>4.1044263325260433</v>
      </c>
      <c r="R44">
        <f t="shared" si="29"/>
        <v>4.1044263325260433</v>
      </c>
      <c r="S44">
        <f t="shared" si="29"/>
        <v>4.1044263325260433</v>
      </c>
      <c r="T44">
        <f t="shared" si="15"/>
        <v>4.7511004534049002E-2</v>
      </c>
      <c r="U44">
        <f t="shared" si="16"/>
        <v>2.7222603266365812</v>
      </c>
      <c r="V44">
        <f t="shared" si="30"/>
        <v>1.2013556523473221</v>
      </c>
      <c r="W44" s="1">
        <f t="shared" si="17"/>
        <v>1.2945142479049985</v>
      </c>
      <c r="X44">
        <f t="shared" si="31"/>
        <v>3.1899999999999995</v>
      </c>
      <c r="Y44">
        <f t="shared" si="36"/>
        <v>4.1899999999999995</v>
      </c>
      <c r="Z44">
        <f t="shared" si="32"/>
        <v>4.7022974131434622E-2</v>
      </c>
      <c r="AA44">
        <f t="shared" si="19"/>
        <v>2.6942974195951712</v>
      </c>
      <c r="AB44">
        <f t="shared" si="33"/>
        <v>1.201327919465033</v>
      </c>
      <c r="AC44" s="1">
        <f t="shared" si="20"/>
        <v>1.3071813765796518</v>
      </c>
      <c r="AD44" s="2">
        <f t="shared" si="34"/>
        <v>74.898184874848738</v>
      </c>
      <c r="AE44">
        <f t="shared" si="35"/>
        <v>5.6469195905248348E-2</v>
      </c>
      <c r="AF44">
        <f t="shared" si="21"/>
        <v>2.9000000000000004</v>
      </c>
      <c r="AG44">
        <f t="shared" si="22"/>
        <v>2.9564691959052487</v>
      </c>
      <c r="AH44">
        <f t="shared" si="37"/>
        <v>5.4028948077666534</v>
      </c>
      <c r="AI44">
        <f t="shared" si="38"/>
        <v>9.4295522436660797E-2</v>
      </c>
      <c r="AJ44">
        <f t="shared" si="23"/>
        <v>2.9000000000000004</v>
      </c>
      <c r="AK44">
        <v>30.8</v>
      </c>
      <c r="AN44">
        <f t="shared" si="24"/>
        <v>2</v>
      </c>
      <c r="AO44">
        <f t="shared" si="4"/>
        <v>1.3485940018972278</v>
      </c>
      <c r="AP44">
        <f t="shared" si="25"/>
        <v>2.0470406703957247</v>
      </c>
      <c r="AQ44">
        <f t="shared" si="26"/>
        <v>1.3454642344873411</v>
      </c>
      <c r="AR44">
        <f t="shared" si="27"/>
        <v>2.9918247007540617</v>
      </c>
      <c r="AS44">
        <f t="shared" si="7"/>
        <v>-3.968785902989306</v>
      </c>
      <c r="AU44">
        <f t="shared" si="8"/>
        <v>84.478400739289796</v>
      </c>
      <c r="AW44">
        <v>4</v>
      </c>
    </row>
    <row r="45" spans="1:49" x14ac:dyDescent="0.2">
      <c r="A45">
        <v>30</v>
      </c>
      <c r="B45">
        <f t="shared" si="9"/>
        <v>3</v>
      </c>
      <c r="C45">
        <f t="shared" si="10"/>
        <v>9.9668652491162038E-2</v>
      </c>
      <c r="D45">
        <f t="shared" si="11"/>
        <v>5.7107615624412436</v>
      </c>
      <c r="E45">
        <f t="shared" si="12"/>
        <v>30.14962686336267</v>
      </c>
      <c r="F45">
        <f t="shared" si="13"/>
        <v>0.14962686336266984</v>
      </c>
      <c r="G45">
        <f t="shared" si="28"/>
        <v>4.0806909100328932</v>
      </c>
      <c r="H45">
        <f t="shared" si="29"/>
        <v>4.0707899199338833</v>
      </c>
      <c r="I45">
        <f t="shared" si="29"/>
        <v>4.0707658387096322</v>
      </c>
      <c r="J45">
        <f t="shared" si="29"/>
        <v>4.0707657799963872</v>
      </c>
      <c r="K45">
        <f t="shared" si="29"/>
        <v>4.0707657798532368</v>
      </c>
      <c r="L45">
        <f t="shared" si="29"/>
        <v>4.0707657798528878</v>
      </c>
      <c r="M45">
        <f t="shared" si="29"/>
        <v>4.0707657798528869</v>
      </c>
      <c r="N45">
        <f t="shared" si="29"/>
        <v>4.0707657798528869</v>
      </c>
      <c r="O45">
        <f t="shared" si="29"/>
        <v>4.0707657798528869</v>
      </c>
      <c r="P45">
        <f t="shared" si="29"/>
        <v>4.0707657798528869</v>
      </c>
      <c r="Q45">
        <f t="shared" ref="N45:S60" si="39">(($F$4*SQRT($G$15)-$F45)/$F$4)^2*(COS(ASIN(SIN($C45)/SQRT(P45))))^2</f>
        <v>4.0707657798528869</v>
      </c>
      <c r="R45">
        <f t="shared" si="39"/>
        <v>4.0707657798528869</v>
      </c>
      <c r="S45">
        <f t="shared" si="39"/>
        <v>4.0707657798528869</v>
      </c>
      <c r="T45">
        <f t="shared" si="15"/>
        <v>4.933753671815469E-2</v>
      </c>
      <c r="U45">
        <f t="shared" si="16"/>
        <v>2.8269159984936638</v>
      </c>
      <c r="V45">
        <f t="shared" si="30"/>
        <v>1.2014619983087846</v>
      </c>
      <c r="W45" s="1">
        <f t="shared" si="17"/>
        <v>1.2945142479049987</v>
      </c>
      <c r="X45">
        <f t="shared" si="31"/>
        <v>3.1899999999999995</v>
      </c>
      <c r="Y45">
        <f t="shared" si="36"/>
        <v>4.1899999999999995</v>
      </c>
      <c r="Z45">
        <f t="shared" si="32"/>
        <v>4.862991270866808E-2</v>
      </c>
      <c r="AA45">
        <f t="shared" si="19"/>
        <v>2.7863709334904518</v>
      </c>
      <c r="AB45">
        <f t="shared" si="33"/>
        <v>1.2014203205425911</v>
      </c>
      <c r="AC45" s="1">
        <f t="shared" si="20"/>
        <v>1.3121986865784958</v>
      </c>
      <c r="AD45" s="2">
        <f t="shared" si="34"/>
        <v>75.185664040786008</v>
      </c>
      <c r="AE45">
        <f t="shared" si="35"/>
        <v>5.840194014467795E-2</v>
      </c>
      <c r="AF45" s="3">
        <f t="shared" si="21"/>
        <v>3</v>
      </c>
      <c r="AG45" s="3">
        <f t="shared" si="22"/>
        <v>3.058401940144678</v>
      </c>
      <c r="AH45">
        <f t="shared" si="37"/>
        <v>5.5897848450127965</v>
      </c>
      <c r="AI45">
        <f t="shared" si="38"/>
        <v>9.7557272725598346E-2</v>
      </c>
      <c r="AJ45">
        <f t="shared" si="23"/>
        <v>3</v>
      </c>
      <c r="AK45">
        <v>30.8</v>
      </c>
      <c r="AN45">
        <f t="shared" si="24"/>
        <v>2</v>
      </c>
      <c r="AO45">
        <f t="shared" si="4"/>
        <v>1.3416741696700563</v>
      </c>
      <c r="AP45">
        <f t="shared" si="25"/>
        <v>2.0470406703957247</v>
      </c>
      <c r="AQ45">
        <f t="shared" si="26"/>
        <v>1.3383435543570315</v>
      </c>
      <c r="AR45">
        <f t="shared" si="27"/>
        <v>3.094478082489128</v>
      </c>
      <c r="AS45">
        <f t="shared" si="7"/>
        <v>-4.1021975419998009</v>
      </c>
      <c r="AU45">
        <f t="shared" si="8"/>
        <v>84.289238437558751</v>
      </c>
      <c r="AW45">
        <v>4</v>
      </c>
    </row>
    <row r="46" spans="1:49" x14ac:dyDescent="0.2">
      <c r="A46">
        <v>31</v>
      </c>
      <c r="B46">
        <f t="shared" si="9"/>
        <v>3.1</v>
      </c>
      <c r="C46">
        <f t="shared" si="10"/>
        <v>0.10296788169503178</v>
      </c>
      <c r="D46">
        <f t="shared" si="11"/>
        <v>5.8997990466674253</v>
      </c>
      <c r="E46">
        <f t="shared" si="12"/>
        <v>30.159741378201506</v>
      </c>
      <c r="F46">
        <f t="shared" si="13"/>
        <v>0.15974137820150602</v>
      </c>
      <c r="G46">
        <f t="shared" si="28"/>
        <v>4.0467085402650333</v>
      </c>
      <c r="H46">
        <f t="shared" ref="H46:S74" si="40">(($F$4*SQRT($G$15)-$F46)/$F$4)^2*(COS(ASIN(SIN($C46)/SQRT(G46))))^2</f>
        <v>4.0361435728614214</v>
      </c>
      <c r="I46">
        <f t="shared" si="40"/>
        <v>4.0361159181127171</v>
      </c>
      <c r="J46">
        <f t="shared" si="40"/>
        <v>4.0361158455339536</v>
      </c>
      <c r="K46">
        <f t="shared" si="40"/>
        <v>4.0361158453434713</v>
      </c>
      <c r="L46">
        <f t="shared" si="40"/>
        <v>4.0361158453429713</v>
      </c>
      <c r="M46">
        <f t="shared" si="40"/>
        <v>4.0361158453429704</v>
      </c>
      <c r="N46">
        <f t="shared" si="39"/>
        <v>4.0361158453429704</v>
      </c>
      <c r="O46">
        <f t="shared" si="39"/>
        <v>4.0361158453429704</v>
      </c>
      <c r="P46">
        <f t="shared" si="39"/>
        <v>4.0361158453429704</v>
      </c>
      <c r="Q46">
        <f t="shared" si="39"/>
        <v>4.0361158453429704</v>
      </c>
      <c r="R46">
        <f t="shared" si="39"/>
        <v>4.0361158453429704</v>
      </c>
      <c r="S46">
        <f t="shared" si="39"/>
        <v>4.0361158453429704</v>
      </c>
      <c r="T46">
        <f t="shared" si="15"/>
        <v>5.1184907186693933E-2</v>
      </c>
      <c r="U46">
        <f t="shared" si="16"/>
        <v>2.9327656513146292</v>
      </c>
      <c r="V46">
        <f t="shared" si="30"/>
        <v>1.2015736546264881</v>
      </c>
      <c r="W46" s="1">
        <f t="shared" si="17"/>
        <v>1.2945142479049989</v>
      </c>
      <c r="X46">
        <f t="shared" si="31"/>
        <v>2.79</v>
      </c>
      <c r="Y46">
        <f>$AQ$4</f>
        <v>3.79</v>
      </c>
      <c r="Z46">
        <f t="shared" si="32"/>
        <v>5.2822196298237006E-2</v>
      </c>
      <c r="AA46">
        <f t="shared" si="19"/>
        <v>3.0265781740196278</v>
      </c>
      <c r="AB46">
        <f t="shared" si="33"/>
        <v>1.2016760591462374</v>
      </c>
      <c r="AC46" s="1">
        <f t="shared" si="20"/>
        <v>1.2570132766446709</v>
      </c>
      <c r="AD46" s="2">
        <f t="shared" si="34"/>
        <v>72.023679705885968</v>
      </c>
      <c r="AE46">
        <f t="shared" si="35"/>
        <v>6.3445654896389245E-2</v>
      </c>
      <c r="AF46">
        <f t="shared" si="21"/>
        <v>3.1</v>
      </c>
      <c r="AG46">
        <f t="shared" si="22"/>
        <v>3.1634456548963894</v>
      </c>
      <c r="AH46">
        <f t="shared" si="37"/>
        <v>5.7286092412669438</v>
      </c>
      <c r="AI46">
        <f t="shared" si="38"/>
        <v>9.9980144063556139E-2</v>
      </c>
      <c r="AJ46">
        <f t="shared" si="23"/>
        <v>3.1</v>
      </c>
      <c r="AK46">
        <v>31.057873275945905</v>
      </c>
      <c r="AN46">
        <f t="shared" si="24"/>
        <v>2</v>
      </c>
      <c r="AO46">
        <f t="shared" si="4"/>
        <v>1.3345221276391033</v>
      </c>
      <c r="AP46">
        <f t="shared" si="25"/>
        <v>2.0470406703957247</v>
      </c>
      <c r="AQ46">
        <f t="shared" si="26"/>
        <v>1.3309864107789124</v>
      </c>
      <c r="AR46">
        <f t="shared" si="27"/>
        <v>3.1970797789463234</v>
      </c>
      <c r="AS46">
        <f t="shared" si="7"/>
        <v>-4.2354977868646015</v>
      </c>
      <c r="AU46">
        <f t="shared" si="8"/>
        <v>84.100200953332575</v>
      </c>
      <c r="AW46">
        <v>4</v>
      </c>
    </row>
    <row r="47" spans="1:49" x14ac:dyDescent="0.2">
      <c r="A47">
        <v>32</v>
      </c>
      <c r="B47">
        <f t="shared" si="9"/>
        <v>3.2</v>
      </c>
      <c r="C47">
        <f t="shared" si="10"/>
        <v>0.10626486289107881</v>
      </c>
      <c r="D47">
        <f t="shared" si="11"/>
        <v>6.0887077257342623</v>
      </c>
      <c r="E47">
        <f t="shared" si="12"/>
        <v>30.170183957012924</v>
      </c>
      <c r="F47">
        <f t="shared" si="13"/>
        <v>0.17018395701292377</v>
      </c>
      <c r="G47">
        <f t="shared" si="28"/>
        <v>4.0117730291396185</v>
      </c>
      <c r="H47">
        <f t="shared" si="40"/>
        <v>4.0005232488618905</v>
      </c>
      <c r="I47">
        <f t="shared" si="40"/>
        <v>4.000491613611092</v>
      </c>
      <c r="J47">
        <f t="shared" si="40"/>
        <v>4.0004915243994548</v>
      </c>
      <c r="K47">
        <f t="shared" si="40"/>
        <v>4.0004915241478756</v>
      </c>
      <c r="L47">
        <f t="shared" si="40"/>
        <v>4.0004915241471659</v>
      </c>
      <c r="M47">
        <f t="shared" si="40"/>
        <v>4.0004915241471641</v>
      </c>
      <c r="N47">
        <f t="shared" si="39"/>
        <v>4.0004915241471641</v>
      </c>
      <c r="O47">
        <f t="shared" si="39"/>
        <v>4.0004915241471641</v>
      </c>
      <c r="P47">
        <f t="shared" si="39"/>
        <v>4.0004915241471641</v>
      </c>
      <c r="Q47">
        <f t="shared" si="39"/>
        <v>4.0004915241471641</v>
      </c>
      <c r="R47">
        <f t="shared" si="39"/>
        <v>4.0004915241471641</v>
      </c>
      <c r="S47">
        <f t="shared" si="39"/>
        <v>4.0004915241471641</v>
      </c>
      <c r="T47">
        <f t="shared" si="15"/>
        <v>5.3054118069888162E-2</v>
      </c>
      <c r="U47">
        <f t="shared" si="16"/>
        <v>3.0398667046251373</v>
      </c>
      <c r="V47">
        <f t="shared" si="30"/>
        <v>1.2016908266258466</v>
      </c>
      <c r="W47" s="1">
        <f t="shared" si="17"/>
        <v>1.2945142479049987</v>
      </c>
      <c r="X47">
        <f t="shared" si="31"/>
        <v>2.79</v>
      </c>
      <c r="Y47">
        <f t="shared" ref="Y47:Y55" si="41">$AQ$4</f>
        <v>3.79</v>
      </c>
      <c r="Z47">
        <f t="shared" si="32"/>
        <v>5.4508910370680716E-2</v>
      </c>
      <c r="AA47">
        <f t="shared" si="19"/>
        <v>3.1232226219075372</v>
      </c>
      <c r="AB47">
        <f t="shared" si="33"/>
        <v>1.2017849424948717</v>
      </c>
      <c r="AC47" s="1">
        <f t="shared" si="20"/>
        <v>1.2623722533477106</v>
      </c>
      <c r="AD47" s="2">
        <f t="shared" si="34"/>
        <v>72.330735509338822</v>
      </c>
      <c r="AE47">
        <f t="shared" si="35"/>
        <v>6.5475552746058263E-2</v>
      </c>
      <c r="AF47">
        <f t="shared" si="21"/>
        <v>3.2</v>
      </c>
      <c r="AG47">
        <f t="shared" si="22"/>
        <v>3.2654755527460586</v>
      </c>
      <c r="AH47">
        <f t="shared" si="37"/>
        <v>5.9140517218555617</v>
      </c>
      <c r="AI47">
        <f t="shared" si="38"/>
        <v>0.10321663046782915</v>
      </c>
      <c r="AJ47">
        <f t="shared" si="23"/>
        <v>3.2</v>
      </c>
      <c r="AK47">
        <v>31.057873275945905</v>
      </c>
      <c r="AN47">
        <f t="shared" si="24"/>
        <v>2</v>
      </c>
      <c r="AO47">
        <f t="shared" si="4"/>
        <v>1.3271381093484749</v>
      </c>
      <c r="AP47">
        <f t="shared" si="25"/>
        <v>2.0470406703957247</v>
      </c>
      <c r="AQ47">
        <f t="shared" si="26"/>
        <v>1.3233932875837791</v>
      </c>
      <c r="AR47">
        <f t="shared" si="27"/>
        <v>3.2996281469427262</v>
      </c>
      <c r="AS47">
        <f t="shared" si="7"/>
        <v>-4.3686831401932631</v>
      </c>
      <c r="AU47">
        <f t="shared" si="8"/>
        <v>83.911292274265733</v>
      </c>
      <c r="AW47">
        <v>4</v>
      </c>
    </row>
    <row r="48" spans="1:49" x14ac:dyDescent="0.2">
      <c r="A48">
        <v>33</v>
      </c>
      <c r="B48">
        <f t="shared" si="9"/>
        <v>3.3000000000000003</v>
      </c>
      <c r="C48">
        <f t="shared" si="10"/>
        <v>0.10955952677394436</v>
      </c>
      <c r="D48">
        <f t="shared" si="11"/>
        <v>6.2774836286200797</v>
      </c>
      <c r="E48">
        <f t="shared" si="12"/>
        <v>30.180954259267548</v>
      </c>
      <c r="F48">
        <f t="shared" si="13"/>
        <v>0.18095425926754771</v>
      </c>
      <c r="G48">
        <f t="shared" si="28"/>
        <v>3.9758997826376792</v>
      </c>
      <c r="H48">
        <f t="shared" si="40"/>
        <v>3.9639444422562939</v>
      </c>
      <c r="I48">
        <f t="shared" si="40"/>
        <v>3.963908384696528</v>
      </c>
      <c r="J48">
        <f t="shared" si="40"/>
        <v>3.9639082756171784</v>
      </c>
      <c r="K48">
        <f t="shared" si="40"/>
        <v>3.9639082752871952</v>
      </c>
      <c r="L48">
        <f t="shared" si="40"/>
        <v>3.9639082752861965</v>
      </c>
      <c r="M48">
        <f t="shared" si="40"/>
        <v>3.9639082752861938</v>
      </c>
      <c r="N48">
        <f t="shared" si="39"/>
        <v>3.9639082752861938</v>
      </c>
      <c r="O48">
        <f t="shared" si="39"/>
        <v>3.9639082752861938</v>
      </c>
      <c r="P48">
        <f t="shared" si="39"/>
        <v>3.9639082752861938</v>
      </c>
      <c r="Q48">
        <f t="shared" si="39"/>
        <v>3.9639082752861938</v>
      </c>
      <c r="R48">
        <f t="shared" si="39"/>
        <v>3.9639082752861938</v>
      </c>
      <c r="S48">
        <f t="shared" si="39"/>
        <v>3.9639082752861938</v>
      </c>
      <c r="T48">
        <f t="shared" ref="T48:T79" si="42">ASIN(SIN($C48)/SQRT(S48))</f>
        <v>5.4946207924852358E-2</v>
      </c>
      <c r="U48">
        <f t="shared" si="16"/>
        <v>3.1482786651196641</v>
      </c>
      <c r="V48">
        <f t="shared" si="30"/>
        <v>1.2018137329800604</v>
      </c>
      <c r="W48" s="1">
        <f t="shared" ref="W48:W79" si="43">(V48*SQRT(S48)+F48)/$C$6*2*$C$3</f>
        <v>1.2945142479049987</v>
      </c>
      <c r="X48">
        <f t="shared" si="31"/>
        <v>2.79</v>
      </c>
      <c r="Y48">
        <f t="shared" si="41"/>
        <v>3.79</v>
      </c>
      <c r="Z48">
        <f t="shared" si="32"/>
        <v>5.6194001473013774E-2</v>
      </c>
      <c r="AA48">
        <f t="shared" si="19"/>
        <v>3.219774077715257</v>
      </c>
      <c r="AB48">
        <f t="shared" si="33"/>
        <v>1.2018971555574882</v>
      </c>
      <c r="AC48" s="1">
        <f t="shared" ref="AC48:AC79" si="44">(AB48*SQRT(Y48)+F48)/$C$6*2*$C$3</f>
        <v>1.2678993272708865</v>
      </c>
      <c r="AD48" s="2">
        <f t="shared" si="34"/>
        <v>72.647422858112222</v>
      </c>
      <c r="AE48">
        <f t="shared" si="35"/>
        <v>6.7503870534817073E-2</v>
      </c>
      <c r="AF48">
        <f t="shared" ref="AF48:AF79" si="45">A48*0.1</f>
        <v>3.3000000000000003</v>
      </c>
      <c r="AG48">
        <f t="shared" ref="AG48:AG79" si="46">AE48+B48</f>
        <v>3.3675038705348173</v>
      </c>
      <c r="AH48">
        <f t="shared" si="37"/>
        <v>6.0995563932748915</v>
      </c>
      <c r="AI48">
        <f t="shared" si="38"/>
        <v>0.1064542022748504</v>
      </c>
      <c r="AJ48">
        <f t="shared" ref="AJ48:AJ79" si="47">A48*0.1</f>
        <v>3.3000000000000003</v>
      </c>
      <c r="AK48">
        <v>31.057873275945905</v>
      </c>
      <c r="AN48">
        <f t="shared" si="24"/>
        <v>2</v>
      </c>
      <c r="AO48">
        <f t="shared" si="4"/>
        <v>1.3195223555888016</v>
      </c>
      <c r="AP48">
        <f t="shared" si="25"/>
        <v>2.0470406703957247</v>
      </c>
      <c r="AQ48">
        <f t="shared" si="26"/>
        <v>1.3155646832184182</v>
      </c>
      <c r="AR48">
        <f t="shared" si="27"/>
        <v>3.4021215509431917</v>
      </c>
      <c r="AS48">
        <f t="shared" si="7"/>
        <v>-4.5017501192562364</v>
      </c>
      <c r="AU48">
        <f t="shared" si="8"/>
        <v>83.722516371379925</v>
      </c>
      <c r="AW48">
        <v>4</v>
      </c>
    </row>
    <row r="49" spans="1:49" x14ac:dyDescent="0.2">
      <c r="A49">
        <v>34</v>
      </c>
      <c r="B49">
        <f t="shared" si="9"/>
        <v>3.4000000000000004</v>
      </c>
      <c r="C49">
        <f t="shared" si="10"/>
        <v>0.11285180433688263</v>
      </c>
      <c r="D49">
        <f t="shared" si="11"/>
        <v>6.4661228014129781</v>
      </c>
      <c r="E49">
        <f t="shared" si="12"/>
        <v>30.19205193424256</v>
      </c>
      <c r="F49">
        <f t="shared" si="13"/>
        <v>0.19205193424255995</v>
      </c>
      <c r="G49">
        <f t="shared" si="28"/>
        <v>3.9391046679043966</v>
      </c>
      <c r="H49">
        <f t="shared" si="40"/>
        <v>3.9264231110129142</v>
      </c>
      <c r="I49">
        <f t="shared" si="40"/>
        <v>3.9263821521349107</v>
      </c>
      <c r="J49">
        <f t="shared" si="40"/>
        <v>3.9263820194173222</v>
      </c>
      <c r="K49">
        <f t="shared" si="40"/>
        <v>3.9263820189872778</v>
      </c>
      <c r="L49">
        <f t="shared" si="40"/>
        <v>3.9263820189858842</v>
      </c>
      <c r="M49">
        <f t="shared" si="40"/>
        <v>3.9263820189858798</v>
      </c>
      <c r="N49">
        <f t="shared" si="39"/>
        <v>3.9263820189858798</v>
      </c>
      <c r="O49">
        <f t="shared" si="39"/>
        <v>3.9263820189858798</v>
      </c>
      <c r="P49">
        <f t="shared" si="39"/>
        <v>3.9263820189858798</v>
      </c>
      <c r="Q49">
        <f t="shared" si="39"/>
        <v>3.9263820189858798</v>
      </c>
      <c r="R49">
        <f t="shared" si="39"/>
        <v>3.9263820189858798</v>
      </c>
      <c r="S49">
        <f t="shared" si="39"/>
        <v>3.9263820189858798</v>
      </c>
      <c r="T49">
        <f t="shared" si="42"/>
        <v>5.6862254071835067E-2</v>
      </c>
      <c r="U49">
        <f t="shared" si="16"/>
        <v>3.2580632605221429</v>
      </c>
      <c r="V49">
        <f t="shared" si="30"/>
        <v>1.2019426065869305</v>
      </c>
      <c r="W49" s="1">
        <f t="shared" si="43"/>
        <v>1.2945142479049987</v>
      </c>
      <c r="X49">
        <f t="shared" si="31"/>
        <v>2.79</v>
      </c>
      <c r="Y49">
        <f t="shared" si="41"/>
        <v>3.79</v>
      </c>
      <c r="Z49">
        <f t="shared" si="32"/>
        <v>5.7877421631452999E-2</v>
      </c>
      <c r="AA49">
        <f t="shared" si="19"/>
        <v>3.3162297926664137</v>
      </c>
      <c r="AB49">
        <f t="shared" si="33"/>
        <v>1.2020126866707193</v>
      </c>
      <c r="AC49" s="1">
        <f t="shared" si="44"/>
        <v>1.273594310588644</v>
      </c>
      <c r="AD49" s="2">
        <f t="shared" si="34"/>
        <v>72.973730990277232</v>
      </c>
      <c r="AE49">
        <f t="shared" si="35"/>
        <v>6.9530561031540719E-2</v>
      </c>
      <c r="AF49">
        <f t="shared" si="45"/>
        <v>3.4000000000000004</v>
      </c>
      <c r="AG49">
        <f t="shared" si="46"/>
        <v>3.469530561031541</v>
      </c>
      <c r="AH49">
        <f t="shared" si="37"/>
        <v>6.2851252645670659</v>
      </c>
      <c r="AI49">
        <f t="shared" si="38"/>
        <v>0.10969289454798578</v>
      </c>
      <c r="AJ49">
        <f t="shared" si="47"/>
        <v>3.4000000000000004</v>
      </c>
      <c r="AK49">
        <v>31.057873275945905</v>
      </c>
      <c r="AN49">
        <f t="shared" si="24"/>
        <v>2</v>
      </c>
      <c r="AO49">
        <f t="shared" si="4"/>
        <v>1.3116751143585661</v>
      </c>
      <c r="AP49">
        <f t="shared" si="25"/>
        <v>2.0470406703957247</v>
      </c>
      <c r="AQ49">
        <f t="shared" si="26"/>
        <v>1.3075011106290915</v>
      </c>
      <c r="AR49">
        <f t="shared" si="27"/>
        <v>3.5045583632774044</v>
      </c>
      <c r="AS49">
        <f t="shared" si="7"/>
        <v>-4.6346952564055623</v>
      </c>
      <c r="AU49">
        <f t="shared" si="8"/>
        <v>83.533877198587021</v>
      </c>
      <c r="AW49">
        <v>4</v>
      </c>
    </row>
    <row r="50" spans="1:49" x14ac:dyDescent="0.2">
      <c r="A50">
        <v>35</v>
      </c>
      <c r="B50">
        <f t="shared" si="9"/>
        <v>3.5</v>
      </c>
      <c r="C50">
        <f t="shared" si="10"/>
        <v>0.11614162687999023</v>
      </c>
      <c r="D50">
        <f t="shared" si="11"/>
        <v>6.654621307782346</v>
      </c>
      <c r="E50">
        <f t="shared" si="12"/>
        <v>30.203476621077911</v>
      </c>
      <c r="F50">
        <f t="shared" si="13"/>
        <v>0.20347662107791109</v>
      </c>
      <c r="G50">
        <f t="shared" si="28"/>
        <v>3.9014040107061443</v>
      </c>
      <c r="H50">
        <f t="shared" si="40"/>
        <v>3.8879756741755882</v>
      </c>
      <c r="I50">
        <f t="shared" si="40"/>
        <v>3.8879292952274955</v>
      </c>
      <c r="J50">
        <f t="shared" si="40"/>
        <v>3.8879291344881706</v>
      </c>
      <c r="K50">
        <f t="shared" si="40"/>
        <v>3.8879291339310762</v>
      </c>
      <c r="L50">
        <f t="shared" si="40"/>
        <v>3.8879291339291457</v>
      </c>
      <c r="M50">
        <f t="shared" si="40"/>
        <v>3.8879291339291391</v>
      </c>
      <c r="N50">
        <f t="shared" si="39"/>
        <v>3.8879291339291391</v>
      </c>
      <c r="O50">
        <f t="shared" si="39"/>
        <v>3.8879291339291391</v>
      </c>
      <c r="P50">
        <f t="shared" si="39"/>
        <v>3.8879291339291391</v>
      </c>
      <c r="Q50">
        <f t="shared" si="39"/>
        <v>3.8879291339291391</v>
      </c>
      <c r="R50">
        <f t="shared" si="39"/>
        <v>3.8879291339291391</v>
      </c>
      <c r="S50">
        <f t="shared" si="39"/>
        <v>3.8879291339291391</v>
      </c>
      <c r="T50">
        <f t="shared" si="42"/>
        <v>5.8803375083238157E-2</v>
      </c>
      <c r="U50">
        <f t="shared" si="16"/>
        <v>3.3692845822004993</v>
      </c>
      <c r="V50">
        <f t="shared" si="30"/>
        <v>1.2020776955209691</v>
      </c>
      <c r="W50" s="1">
        <f t="shared" si="43"/>
        <v>1.2945142479049987</v>
      </c>
      <c r="X50">
        <f t="shared" si="31"/>
        <v>2.79</v>
      </c>
      <c r="Y50">
        <f t="shared" si="41"/>
        <v>3.79</v>
      </c>
      <c r="Z50">
        <f t="shared" si="32"/>
        <v>5.9559123118677643E-2</v>
      </c>
      <c r="AA50">
        <f t="shared" si="19"/>
        <v>3.4125870321063108</v>
      </c>
      <c r="AB50">
        <f t="shared" si="33"/>
        <v>1.2021315238476484</v>
      </c>
      <c r="AC50" s="1">
        <f t="shared" si="44"/>
        <v>1.2794570100598348</v>
      </c>
      <c r="AD50" s="2">
        <f t="shared" si="34"/>
        <v>73.309648833605038</v>
      </c>
      <c r="AE50">
        <f t="shared" si="35"/>
        <v>7.1555577198912437E-2</v>
      </c>
      <c r="AF50">
        <f t="shared" si="45"/>
        <v>3.5</v>
      </c>
      <c r="AG50">
        <f t="shared" si="46"/>
        <v>3.5715555771989123</v>
      </c>
      <c r="AH50">
        <f t="shared" si="37"/>
        <v>6.4707603509482343</v>
      </c>
      <c r="AI50">
        <f t="shared" si="38"/>
        <v>0.11293274245835488</v>
      </c>
      <c r="AJ50">
        <f t="shared" si="47"/>
        <v>3.5</v>
      </c>
      <c r="AK50">
        <v>31.057873275945905</v>
      </c>
      <c r="AN50">
        <f t="shared" si="24"/>
        <v>2</v>
      </c>
      <c r="AO50">
        <f t="shared" si="4"/>
        <v>1.3035966408243567</v>
      </c>
      <c r="AP50">
        <f t="shared" si="25"/>
        <v>2.0470406703957247</v>
      </c>
      <c r="AQ50">
        <f t="shared" si="26"/>
        <v>1.2992030971419546</v>
      </c>
      <c r="AR50">
        <f t="shared" si="27"/>
        <v>3.6069369643542366</v>
      </c>
      <c r="AS50">
        <f t="shared" si="7"/>
        <v>-4.7675150994855429</v>
      </c>
      <c r="AU50">
        <f t="shared" si="8"/>
        <v>83.34537869221765</v>
      </c>
      <c r="AW50">
        <v>4</v>
      </c>
    </row>
    <row r="51" spans="1:49" x14ac:dyDescent="0.2">
      <c r="A51">
        <v>36</v>
      </c>
      <c r="B51">
        <f t="shared" si="9"/>
        <v>3.6</v>
      </c>
      <c r="C51">
        <f t="shared" si="10"/>
        <v>0.11942892601833846</v>
      </c>
      <c r="D51">
        <f t="shared" si="11"/>
        <v>6.8429752294448267</v>
      </c>
      <c r="E51">
        <f t="shared" si="12"/>
        <v>30.215227948834009</v>
      </c>
      <c r="F51">
        <f t="shared" si="13"/>
        <v>0.2152279488340092</v>
      </c>
      <c r="G51">
        <f t="shared" si="28"/>
        <v>3.8628145928204249</v>
      </c>
      <c r="H51">
        <f t="shared" si="40"/>
        <v>3.8486190092242101</v>
      </c>
      <c r="I51">
        <f t="shared" si="40"/>
        <v>3.8485666489897592</v>
      </c>
      <c r="J51">
        <f t="shared" si="40"/>
        <v>3.8485664551446868</v>
      </c>
      <c r="K51">
        <f t="shared" si="40"/>
        <v>3.848566454427035</v>
      </c>
      <c r="L51">
        <f t="shared" si="40"/>
        <v>3.8485664544243781</v>
      </c>
      <c r="M51">
        <f t="shared" si="40"/>
        <v>3.8485664544243683</v>
      </c>
      <c r="N51">
        <f t="shared" si="39"/>
        <v>3.8485664544243683</v>
      </c>
      <c r="O51">
        <f t="shared" si="39"/>
        <v>3.8485664544243683</v>
      </c>
      <c r="P51">
        <f t="shared" si="39"/>
        <v>3.8485664544243683</v>
      </c>
      <c r="Q51">
        <f t="shared" si="39"/>
        <v>3.8485664544243683</v>
      </c>
      <c r="R51">
        <f t="shared" si="39"/>
        <v>3.8485664544243683</v>
      </c>
      <c r="S51">
        <f t="shared" si="39"/>
        <v>3.8485664544243683</v>
      </c>
      <c r="T51">
        <f t="shared" si="42"/>
        <v>6.077073343860212E-2</v>
      </c>
      <c r="U51">
        <f t="shared" si="16"/>
        <v>3.4820092372905878</v>
      </c>
      <c r="V51">
        <f t="shared" si="30"/>
        <v>1.2022192640679121</v>
      </c>
      <c r="W51" s="1">
        <f t="shared" si="43"/>
        <v>1.2945142479049989</v>
      </c>
      <c r="X51">
        <f t="shared" si="31"/>
        <v>2.79</v>
      </c>
      <c r="Y51">
        <f t="shared" si="41"/>
        <v>3.79</v>
      </c>
      <c r="Z51">
        <f t="shared" si="32"/>
        <v>6.1239058460285739E-2</v>
      </c>
      <c r="AA51">
        <f t="shared" si="19"/>
        <v>3.5088430758718552</v>
      </c>
      <c r="AB51">
        <f t="shared" si="33"/>
        <v>1.202253654780898</v>
      </c>
      <c r="AC51" s="1">
        <f t="shared" si="44"/>
        <v>1.2854872270597584</v>
      </c>
      <c r="AD51" s="2">
        <f t="shared" si="34"/>
        <v>73.655165007402985</v>
      </c>
      <c r="AE51">
        <f t="shared" si="35"/>
        <v>7.3578872198662132E-2</v>
      </c>
      <c r="AF51">
        <f t="shared" si="45"/>
        <v>3.6</v>
      </c>
      <c r="AG51">
        <f t="shared" si="46"/>
        <v>3.6735788721986622</v>
      </c>
      <c r="AH51">
        <f t="shared" si="37"/>
        <v>6.6564636740142484</v>
      </c>
      <c r="AI51">
        <f t="shared" si="38"/>
        <v>0.1161737812884209</v>
      </c>
      <c r="AJ51">
        <f t="shared" si="47"/>
        <v>3.6</v>
      </c>
      <c r="AK51">
        <v>31.057873275945905</v>
      </c>
      <c r="AN51">
        <f t="shared" si="24"/>
        <v>2</v>
      </c>
      <c r="AO51">
        <f t="shared" si="4"/>
        <v>1.2952871972800739</v>
      </c>
      <c r="AP51">
        <f t="shared" si="25"/>
        <v>2.0470406703957247</v>
      </c>
      <c r="AQ51">
        <f t="shared" si="26"/>
        <v>1.2906711843404814</v>
      </c>
      <c r="AR51">
        <f t="shared" si="27"/>
        <v>3.7092557428733528</v>
      </c>
      <c r="AS51">
        <f t="shared" si="7"/>
        <v>-4.9002062122456786</v>
      </c>
      <c r="AU51">
        <f t="shared" si="8"/>
        <v>83.157024770555168</v>
      </c>
      <c r="AW51">
        <v>4</v>
      </c>
    </row>
    <row r="52" spans="1:49" x14ac:dyDescent="0.2">
      <c r="A52">
        <v>37</v>
      </c>
      <c r="B52">
        <f t="shared" si="9"/>
        <v>3.7</v>
      </c>
      <c r="C52">
        <f t="shared" si="10"/>
        <v>0.12271363369000639</v>
      </c>
      <c r="D52">
        <f t="shared" si="11"/>
        <v>7.0311806666245902</v>
      </c>
      <c r="E52">
        <f t="shared" si="12"/>
        <v>30.22730553655089</v>
      </c>
      <c r="F52">
        <f t="shared" si="13"/>
        <v>0.22730553655089025</v>
      </c>
      <c r="G52">
        <f t="shared" si="28"/>
        <v>3.823353649359583</v>
      </c>
      <c r="H52">
        <f t="shared" si="40"/>
        <v>3.8083704493683381</v>
      </c>
      <c r="I52">
        <f t="shared" si="40"/>
        <v>3.8083115012473612</v>
      </c>
      <c r="J52">
        <f t="shared" si="40"/>
        <v>3.8083112684128446</v>
      </c>
      <c r="K52">
        <f t="shared" si="40"/>
        <v>3.8083112674931758</v>
      </c>
      <c r="L52">
        <f t="shared" si="40"/>
        <v>3.8083112674895432</v>
      </c>
      <c r="M52">
        <f t="shared" si="40"/>
        <v>3.808311267489529</v>
      </c>
      <c r="N52">
        <f t="shared" si="39"/>
        <v>3.808311267489529</v>
      </c>
      <c r="O52">
        <f t="shared" si="39"/>
        <v>3.808311267489529</v>
      </c>
      <c r="P52">
        <f t="shared" si="39"/>
        <v>3.808311267489529</v>
      </c>
      <c r="Q52">
        <f t="shared" si="39"/>
        <v>3.808311267489529</v>
      </c>
      <c r="R52">
        <f t="shared" si="39"/>
        <v>3.808311267489529</v>
      </c>
      <c r="S52">
        <f t="shared" si="39"/>
        <v>3.808311267489529</v>
      </c>
      <c r="T52">
        <f t="shared" si="42"/>
        <v>6.276553836000659E-2</v>
      </c>
      <c r="U52">
        <f t="shared" si="16"/>
        <v>3.5963065111574681</v>
      </c>
      <c r="V52">
        <f t="shared" si="30"/>
        <v>1.2023675938495337</v>
      </c>
      <c r="W52" s="1">
        <f t="shared" si="43"/>
        <v>1.2945142479049987</v>
      </c>
      <c r="X52">
        <f t="shared" si="31"/>
        <v>2.79</v>
      </c>
      <c r="Y52">
        <f t="shared" si="41"/>
        <v>3.79</v>
      </c>
      <c r="Z52">
        <f t="shared" si="32"/>
        <v>6.2917180441164317E-2</v>
      </c>
      <c r="AA52">
        <f t="shared" si="19"/>
        <v>3.6049952186565575</v>
      </c>
      <c r="AB52">
        <f t="shared" si="33"/>
        <v>1.2023790668457881</v>
      </c>
      <c r="AC52" s="1">
        <f t="shared" si="44"/>
        <v>1.2916847576130153</v>
      </c>
      <c r="AD52" s="2">
        <f t="shared" si="34"/>
        <v>74.010267824396863</v>
      </c>
      <c r="AE52">
        <f t="shared" si="35"/>
        <v>7.5600399396750118E-2</v>
      </c>
      <c r="AF52">
        <f t="shared" si="45"/>
        <v>3.7</v>
      </c>
      <c r="AG52">
        <f t="shared" si="46"/>
        <v>3.7756003993967502</v>
      </c>
      <c r="AH52">
        <f t="shared" si="37"/>
        <v>6.8422372619480898</v>
      </c>
      <c r="AI52">
        <f t="shared" si="38"/>
        <v>0.1194160464356107</v>
      </c>
      <c r="AJ52">
        <f t="shared" si="47"/>
        <v>3.7</v>
      </c>
      <c r="AK52">
        <v>31.057873275945905</v>
      </c>
      <c r="AN52">
        <f t="shared" si="24"/>
        <v>2</v>
      </c>
      <c r="AO52">
        <f t="shared" si="4"/>
        <v>1.286747053105092</v>
      </c>
      <c r="AP52">
        <f t="shared" si="25"/>
        <v>2.0470406703957247</v>
      </c>
      <c r="AQ52">
        <f t="shared" si="26"/>
        <v>1.2819059279399374</v>
      </c>
      <c r="AR52">
        <f t="shared" si="27"/>
        <v>3.8115130960339916</v>
      </c>
      <c r="AS52">
        <f t="shared" si="7"/>
        <v>-5.0327651747225968</v>
      </c>
      <c r="AU52">
        <f t="shared" si="8"/>
        <v>82.968819333375407</v>
      </c>
      <c r="AW52">
        <v>4</v>
      </c>
    </row>
    <row r="53" spans="1:49" x14ac:dyDescent="0.2">
      <c r="A53">
        <v>38</v>
      </c>
      <c r="B53">
        <f t="shared" si="9"/>
        <v>3.8000000000000003</v>
      </c>
      <c r="C53">
        <f t="shared" si="10"/>
        <v>0.12599568216401255</v>
      </c>
      <c r="D53">
        <f t="shared" si="11"/>
        <v>7.2192337385078016</v>
      </c>
      <c r="E53">
        <f t="shared" si="12"/>
        <v>30.239708993308781</v>
      </c>
      <c r="F53">
        <f t="shared" si="13"/>
        <v>0.23970899330878126</v>
      </c>
      <c r="G53">
        <f t="shared" si="28"/>
        <v>3.7830388660294951</v>
      </c>
      <c r="H53">
        <f t="shared" si="40"/>
        <v>3.7672477807751319</v>
      </c>
      <c r="I53">
        <f t="shared" si="40"/>
        <v>3.7671815896488714</v>
      </c>
      <c r="J53">
        <f t="shared" si="40"/>
        <v>3.7671813110291774</v>
      </c>
      <c r="K53">
        <f t="shared" si="40"/>
        <v>3.7671813098563569</v>
      </c>
      <c r="L53">
        <f t="shared" si="40"/>
        <v>3.7671813098514195</v>
      </c>
      <c r="M53">
        <f t="shared" si="40"/>
        <v>3.7671813098513995</v>
      </c>
      <c r="N53">
        <f t="shared" si="39"/>
        <v>3.7671813098513995</v>
      </c>
      <c r="O53">
        <f t="shared" si="39"/>
        <v>3.7671813098513995</v>
      </c>
      <c r="P53">
        <f t="shared" si="39"/>
        <v>3.7671813098513995</v>
      </c>
      <c r="Q53">
        <f t="shared" si="39"/>
        <v>3.7671813098513995</v>
      </c>
      <c r="R53">
        <f t="shared" si="39"/>
        <v>3.7671813098513995</v>
      </c>
      <c r="S53">
        <f t="shared" si="39"/>
        <v>3.7671813098513995</v>
      </c>
      <c r="T53">
        <f t="shared" si="42"/>
        <v>6.4789048843737262E-2</v>
      </c>
      <c r="U53">
        <f t="shared" si="16"/>
        <v>3.7122485411022463</v>
      </c>
      <c r="V53">
        <f t="shared" si="30"/>
        <v>1.2025229850475521</v>
      </c>
      <c r="W53" s="1">
        <f t="shared" si="43"/>
        <v>1.2945142479049987</v>
      </c>
      <c r="X53">
        <f t="shared" si="31"/>
        <v>2.79</v>
      </c>
      <c r="Y53">
        <f t="shared" si="41"/>
        <v>3.79</v>
      </c>
      <c r="Z53">
        <f t="shared" si="32"/>
        <v>6.4593442111771926E-2</v>
      </c>
      <c r="AA53">
        <f t="shared" si="19"/>
        <v>3.7010407703705064</v>
      </c>
      <c r="AB53">
        <f t="shared" si="33"/>
        <v>1.2025077471035677</v>
      </c>
      <c r="AC53" s="1">
        <f t="shared" si="44"/>
        <v>1.2980493924271337</v>
      </c>
      <c r="AD53" s="2">
        <f t="shared" si="34"/>
        <v>74.374945292657657</v>
      </c>
      <c r="AE53">
        <f t="shared" si="35"/>
        <v>7.7620112368495295E-2</v>
      </c>
      <c r="AF53">
        <f t="shared" si="45"/>
        <v>3.8000000000000003</v>
      </c>
      <c r="AG53">
        <f t="shared" si="46"/>
        <v>3.8776201123684957</v>
      </c>
      <c r="AH53">
        <f t="shared" si="37"/>
        <v>7.0280831497290901</v>
      </c>
      <c r="AI53">
        <f t="shared" si="38"/>
        <v>0.12265957341596632</v>
      </c>
      <c r="AJ53">
        <f t="shared" si="47"/>
        <v>3.8000000000000003</v>
      </c>
      <c r="AK53">
        <v>31.057873275945905</v>
      </c>
      <c r="AN53">
        <f t="shared" si="24"/>
        <v>2</v>
      </c>
      <c r="AO53">
        <f t="shared" si="4"/>
        <v>1.2779764847214332</v>
      </c>
      <c r="AP53">
        <f t="shared" si="25"/>
        <v>2.0470406703957247</v>
      </c>
      <c r="AQ53">
        <f t="shared" si="26"/>
        <v>1.2729078976590082</v>
      </c>
      <c r="AR53">
        <f t="shared" si="27"/>
        <v>3.913707429740874</v>
      </c>
      <c r="AS53">
        <f t="shared" si="7"/>
        <v>-5.1651885836680922</v>
      </c>
      <c r="AU53">
        <f t="shared" si="8"/>
        <v>82.780766261492204</v>
      </c>
      <c r="AW53">
        <v>4</v>
      </c>
    </row>
    <row r="54" spans="1:49" x14ac:dyDescent="0.2">
      <c r="A54">
        <v>39</v>
      </c>
      <c r="B54">
        <f t="shared" si="9"/>
        <v>3.9000000000000004</v>
      </c>
      <c r="C54">
        <f t="shared" si="10"/>
        <v>0.12927500404814307</v>
      </c>
      <c r="D54">
        <f t="shared" si="11"/>
        <v>7.4071305836911518</v>
      </c>
      <c r="E54">
        <f t="shared" si="12"/>
        <v>30.252437918290155</v>
      </c>
      <c r="F54">
        <f t="shared" si="13"/>
        <v>0.25243791829015549</v>
      </c>
      <c r="G54">
        <f t="shared" si="28"/>
        <v>3.7418883763238284</v>
      </c>
      <c r="H54">
        <f t="shared" si="40"/>
        <v>3.7252692397322265</v>
      </c>
      <c r="I54">
        <f t="shared" si="40"/>
        <v>3.7251950985941562</v>
      </c>
      <c r="J54">
        <f t="shared" si="40"/>
        <v>3.7251947663542135</v>
      </c>
      <c r="K54">
        <f t="shared" si="40"/>
        <v>3.7251947648653561</v>
      </c>
      <c r="L54">
        <f t="shared" si="40"/>
        <v>3.7251947648586841</v>
      </c>
      <c r="M54">
        <f t="shared" si="40"/>
        <v>3.7251947648586543</v>
      </c>
      <c r="N54">
        <f t="shared" si="39"/>
        <v>3.7251947648586543</v>
      </c>
      <c r="O54">
        <f t="shared" si="39"/>
        <v>3.7251947648586543</v>
      </c>
      <c r="P54">
        <f t="shared" si="39"/>
        <v>3.7251947648586543</v>
      </c>
      <c r="Q54">
        <f t="shared" si="39"/>
        <v>3.7251947648586543</v>
      </c>
      <c r="R54">
        <f t="shared" si="39"/>
        <v>3.7251947648586543</v>
      </c>
      <c r="S54">
        <f t="shared" si="39"/>
        <v>3.7251947648586543</v>
      </c>
      <c r="T54">
        <f t="shared" si="42"/>
        <v>6.6842576905643117E-2</v>
      </c>
      <c r="U54">
        <f t="shared" si="16"/>
        <v>3.8299105023128313</v>
      </c>
      <c r="V54">
        <f t="shared" si="30"/>
        <v>1.2026857577364158</v>
      </c>
      <c r="W54" s="1">
        <f t="shared" si="43"/>
        <v>1.2945142479049987</v>
      </c>
      <c r="X54">
        <f t="shared" si="31"/>
        <v>2.79</v>
      </c>
      <c r="Y54">
        <f t="shared" si="41"/>
        <v>3.79</v>
      </c>
      <c r="Z54">
        <f t="shared" si="32"/>
        <v>6.6267796794331466E-2</v>
      </c>
      <c r="AA54">
        <f t="shared" si="19"/>
        <v>3.7969770564951975</v>
      </c>
      <c r="AB54">
        <f t="shared" si="33"/>
        <v>1.2026396823047185</v>
      </c>
      <c r="AC54" s="1">
        <f t="shared" si="44"/>
        <v>1.3045809169270157</v>
      </c>
      <c r="AD54" s="2">
        <f t="shared" si="34"/>
        <v>74.749185117575308</v>
      </c>
      <c r="AE54">
        <f t="shared" si="35"/>
        <v>7.9637964903646205E-2</v>
      </c>
      <c r="AF54">
        <f t="shared" si="45"/>
        <v>3.9000000000000004</v>
      </c>
      <c r="AG54">
        <f t="shared" si="46"/>
        <v>3.9796379649036466</v>
      </c>
      <c r="AH54">
        <f>180/3.1415*AI54</f>
        <v>7.2140033793440006</v>
      </c>
      <c r="AI54">
        <f>ASIN(AJ54/AK54)</f>
        <v>0.12590439786782878</v>
      </c>
      <c r="AJ54">
        <f t="shared" si="47"/>
        <v>3.9000000000000004</v>
      </c>
      <c r="AK54">
        <v>31.057873275945905</v>
      </c>
      <c r="AN54">
        <f t="shared" si="24"/>
        <v>2</v>
      </c>
      <c r="AO54">
        <f t="shared" si="4"/>
        <v>1.2689757755498887</v>
      </c>
      <c r="AP54">
        <f t="shared" si="25"/>
        <v>2.0470406703957247</v>
      </c>
      <c r="AQ54">
        <f t="shared" si="26"/>
        <v>1.2636776770885541</v>
      </c>
      <c r="AR54">
        <f t="shared" si="27"/>
        <v>4.0158371588071695</v>
      </c>
      <c r="AS54">
        <f t="shared" si="7"/>
        <v>-5.2974730529099201</v>
      </c>
      <c r="AU54">
        <f t="shared" si="8"/>
        <v>82.592869416308844</v>
      </c>
      <c r="AW54">
        <v>4</v>
      </c>
    </row>
    <row r="55" spans="1:49" x14ac:dyDescent="0.2">
      <c r="A55">
        <v>40</v>
      </c>
      <c r="B55">
        <f t="shared" si="9"/>
        <v>4</v>
      </c>
      <c r="C55">
        <f t="shared" si="10"/>
        <v>0.13255153229667402</v>
      </c>
      <c r="D55">
        <f t="shared" si="11"/>
        <v>7.5948673606243258</v>
      </c>
      <c r="E55">
        <f t="shared" si="12"/>
        <v>30.265491900843113</v>
      </c>
      <c r="F55">
        <f t="shared" si="13"/>
        <v>0.26549190084311292</v>
      </c>
      <c r="G55">
        <f t="shared" si="28"/>
        <v>3.6999207586553755</v>
      </c>
      <c r="H55">
        <f t="shared" si="40"/>
        <v>3.682453509747079</v>
      </c>
      <c r="I55">
        <f t="shared" si="40"/>
        <v>3.6823706560780187</v>
      </c>
      <c r="J55">
        <f t="shared" si="40"/>
        <v>3.6823702611991416</v>
      </c>
      <c r="K55">
        <f t="shared" si="40"/>
        <v>3.6823702593171141</v>
      </c>
      <c r="L55">
        <f t="shared" si="40"/>
        <v>3.6823702593081444</v>
      </c>
      <c r="M55">
        <f t="shared" si="40"/>
        <v>3.6823702593081018</v>
      </c>
      <c r="N55">
        <f t="shared" si="39"/>
        <v>3.6823702593081018</v>
      </c>
      <c r="O55">
        <f t="shared" si="39"/>
        <v>3.6823702593081018</v>
      </c>
      <c r="P55">
        <f t="shared" si="39"/>
        <v>3.6823702593081018</v>
      </c>
      <c r="Q55">
        <f t="shared" si="39"/>
        <v>3.6823702593081018</v>
      </c>
      <c r="R55">
        <f t="shared" si="39"/>
        <v>3.6823702593081018</v>
      </c>
      <c r="S55">
        <f t="shared" si="39"/>
        <v>3.6823702593081018</v>
      </c>
      <c r="T55">
        <f t="shared" si="42"/>
        <v>6.8927491059347562E-2</v>
      </c>
      <c r="U55">
        <f t="shared" si="16"/>
        <v>3.9493708071566327</v>
      </c>
      <c r="V55">
        <f t="shared" si="30"/>
        <v>1.2028562533358982</v>
      </c>
      <c r="W55" s="1">
        <f t="shared" si="43"/>
        <v>1.2945142479049987</v>
      </c>
      <c r="X55">
        <f t="shared" si="31"/>
        <v>2.79</v>
      </c>
      <c r="Y55">
        <f t="shared" si="41"/>
        <v>3.79</v>
      </c>
      <c r="Z55">
        <f t="shared" si="32"/>
        <v>6.7940198088931619E-2</v>
      </c>
      <c r="AA55">
        <f t="shared" si="19"/>
        <v>3.8928014184331343</v>
      </c>
      <c r="AB55">
        <f t="shared" si="33"/>
        <v>1.2027748588923266</v>
      </c>
      <c r="AC55" s="1">
        <f t="shared" si="44"/>
        <v>1.3112791112901185</v>
      </c>
      <c r="AD55" s="2">
        <f t="shared" si="34"/>
        <v>75.132974703874368</v>
      </c>
      <c r="AE55">
        <f t="shared" si="35"/>
        <v>8.1653911011393757E-2</v>
      </c>
      <c r="AF55" s="3">
        <f t="shared" si="45"/>
        <v>4</v>
      </c>
      <c r="AG55" s="3">
        <f t="shared" si="46"/>
        <v>4.0816539110113936</v>
      </c>
      <c r="AH55">
        <v>7.4</v>
      </c>
      <c r="AI55">
        <f>AH55*$C$3/180</f>
        <v>0.12915055555555557</v>
      </c>
      <c r="AJ55">
        <f t="shared" si="47"/>
        <v>4</v>
      </c>
      <c r="AK55">
        <f>AJ55/SIN(AI55)</f>
        <v>31.057873275945905</v>
      </c>
      <c r="AN55">
        <f t="shared" si="24"/>
        <v>2</v>
      </c>
      <c r="AO55">
        <f t="shared" si="4"/>
        <v>1.2597452159652016</v>
      </c>
      <c r="AP55">
        <f t="shared" si="25"/>
        <v>2.0470406703957247</v>
      </c>
      <c r="AQ55">
        <f t="shared" si="26"/>
        <v>1.2542158635576606</v>
      </c>
      <c r="AR55">
        <f t="shared" si="27"/>
        <v>4.1179007071544698</v>
      </c>
      <c r="AS55">
        <f t="shared" si="7"/>
        <v>-5.4296152137564135</v>
      </c>
      <c r="AU55">
        <f t="shared" si="8"/>
        <v>82.40513263937568</v>
      </c>
      <c r="AW55">
        <v>4</v>
      </c>
    </row>
    <row r="56" spans="1:49" x14ac:dyDescent="0.2">
      <c r="A56">
        <v>41</v>
      </c>
      <c r="B56">
        <f t="shared" si="9"/>
        <v>4.1000000000000005</v>
      </c>
      <c r="C56">
        <f t="shared" si="10"/>
        <v>0.13582520021798644</v>
      </c>
      <c r="D56">
        <f t="shared" si="11"/>
        <v>7.7824402480463339</v>
      </c>
      <c r="E56">
        <f t="shared" si="12"/>
        <v>30.278870520546171</v>
      </c>
      <c r="F56">
        <f t="shared" si="13"/>
        <v>0.27887052054617101</v>
      </c>
      <c r="G56">
        <f t="shared" si="28"/>
        <v>3.6571550334251164</v>
      </c>
      <c r="H56">
        <f t="shared" si="40"/>
        <v>3.638819718583437</v>
      </c>
      <c r="I56">
        <f t="shared" si="40"/>
        <v>3.6387273304476282</v>
      </c>
      <c r="J56">
        <f t="shared" si="40"/>
        <v>3.6387268625639506</v>
      </c>
      <c r="K56">
        <f t="shared" si="40"/>
        <v>3.638726860194375</v>
      </c>
      <c r="L56">
        <f t="shared" si="40"/>
        <v>3.6387268601823739</v>
      </c>
      <c r="M56">
        <f t="shared" si="40"/>
        <v>3.6387268601823131</v>
      </c>
      <c r="N56">
        <f t="shared" si="39"/>
        <v>3.6387268601823131</v>
      </c>
      <c r="O56">
        <f t="shared" si="39"/>
        <v>3.6387268601823131</v>
      </c>
      <c r="P56">
        <f t="shared" si="39"/>
        <v>3.6387268601823131</v>
      </c>
      <c r="Q56">
        <f t="shared" si="39"/>
        <v>3.6387268601823131</v>
      </c>
      <c r="R56">
        <f t="shared" si="39"/>
        <v>3.6387268601823131</v>
      </c>
      <c r="S56">
        <f t="shared" si="39"/>
        <v>3.6387268601823131</v>
      </c>
      <c r="T56">
        <f t="shared" si="42"/>
        <v>7.1045220048439564E-2</v>
      </c>
      <c r="U56">
        <f t="shared" si="16"/>
        <v>4.0707113190256639</v>
      </c>
      <c r="V56">
        <f t="shared" si="30"/>
        <v>1.2030348361956955</v>
      </c>
      <c r="W56" s="1">
        <f t="shared" si="43"/>
        <v>1.2945142479049987</v>
      </c>
      <c r="X56">
        <f t="shared" si="31"/>
        <v>2.4375</v>
      </c>
      <c r="Y56">
        <f>$AQ$5</f>
        <v>3.4375</v>
      </c>
      <c r="Z56">
        <f t="shared" si="32"/>
        <v>7.3098702959968051E-2</v>
      </c>
      <c r="AA56">
        <f t="shared" si="19"/>
        <v>4.1883706932338844</v>
      </c>
      <c r="AB56">
        <f t="shared" si="33"/>
        <v>1.203213205804545</v>
      </c>
      <c r="AC56" s="1">
        <f t="shared" si="44"/>
        <v>1.2623108704465911</v>
      </c>
      <c r="AD56" s="2">
        <f t="shared" si="34"/>
        <v>72.327218424442592</v>
      </c>
      <c r="AE56">
        <f t="shared" si="35"/>
        <v>8.7875017055194099E-2</v>
      </c>
      <c r="AF56">
        <f t="shared" si="45"/>
        <v>4.1000000000000005</v>
      </c>
      <c r="AG56">
        <f t="shared" si="46"/>
        <v>4.1878750170551946</v>
      </c>
      <c r="AJ56">
        <f t="shared" si="47"/>
        <v>4.1000000000000005</v>
      </c>
      <c r="AN56">
        <f t="shared" si="24"/>
        <v>2</v>
      </c>
      <c r="AO56">
        <f t="shared" si="4"/>
        <v>1.2502851032502531</v>
      </c>
      <c r="AP56">
        <f t="shared" si="25"/>
        <v>2.0470406703957247</v>
      </c>
      <c r="AQ56">
        <f t="shared" si="26"/>
        <v>1.2445230679969632</v>
      </c>
      <c r="AR56">
        <f t="shared" si="27"/>
        <v>4.2198965080097093</v>
      </c>
      <c r="AS56">
        <f t="shared" si="7"/>
        <v>-5.5616117153776861</v>
      </c>
      <c r="AU56">
        <f t="shared" si="8"/>
        <v>82.217559751953672</v>
      </c>
      <c r="AW56">
        <v>4</v>
      </c>
    </row>
    <row r="57" spans="1:49" x14ac:dyDescent="0.2">
      <c r="A57">
        <v>42</v>
      </c>
      <c r="B57">
        <f t="shared" si="9"/>
        <v>4.2</v>
      </c>
      <c r="C57">
        <f t="shared" si="10"/>
        <v>0.13909594148207133</v>
      </c>
      <c r="D57">
        <f t="shared" si="11"/>
        <v>7.9698454454155137</v>
      </c>
      <c r="E57">
        <f t="shared" si="12"/>
        <v>30.292573347274409</v>
      </c>
      <c r="F57">
        <f t="shared" si="13"/>
        <v>0.2925733472744092</v>
      </c>
      <c r="G57">
        <f t="shared" si="28"/>
        <v>3.6136106600302109</v>
      </c>
      <c r="H57">
        <f t="shared" si="40"/>
        <v>3.594387435236174</v>
      </c>
      <c r="I57">
        <f t="shared" si="40"/>
        <v>3.5942846270725743</v>
      </c>
      <c r="J57">
        <f t="shared" si="40"/>
        <v>3.5942840742855351</v>
      </c>
      <c r="K57">
        <f t="shared" si="40"/>
        <v>3.5942840713131803</v>
      </c>
      <c r="L57">
        <f t="shared" si="40"/>
        <v>3.5942840712971984</v>
      </c>
      <c r="M57">
        <f t="shared" si="40"/>
        <v>3.5942840712971122</v>
      </c>
      <c r="N57">
        <f t="shared" si="39"/>
        <v>3.5942840712971114</v>
      </c>
      <c r="O57">
        <f t="shared" si="39"/>
        <v>3.5942840712971114</v>
      </c>
      <c r="P57">
        <f t="shared" si="39"/>
        <v>3.5942840712971114</v>
      </c>
      <c r="Q57">
        <f t="shared" si="39"/>
        <v>3.5942840712971114</v>
      </c>
      <c r="R57">
        <f t="shared" si="39"/>
        <v>3.5942840712971114</v>
      </c>
      <c r="S57">
        <f t="shared" si="39"/>
        <v>3.5942840712971114</v>
      </c>
      <c r="T57">
        <f t="shared" si="42"/>
        <v>7.3197256855953019E-2</v>
      </c>
      <c r="U57">
        <f t="shared" si="16"/>
        <v>4.1940175820695664</v>
      </c>
      <c r="V57">
        <f t="shared" si="30"/>
        <v>1.2032218953256772</v>
      </c>
      <c r="W57" s="1">
        <f t="shared" si="43"/>
        <v>1.2945142479049989</v>
      </c>
      <c r="X57">
        <f t="shared" si="31"/>
        <v>2.4375</v>
      </c>
      <c r="Y57">
        <f t="shared" ref="Y57:Y65" si="48">$AQ$5</f>
        <v>3.4375</v>
      </c>
      <c r="Z57">
        <f t="shared" si="32"/>
        <v>7.4850960755214691E-2</v>
      </c>
      <c r="AA57">
        <f t="shared" si="19"/>
        <v>4.2887706305709514</v>
      </c>
      <c r="AB57">
        <f t="shared" si="33"/>
        <v>1.2033694651835933</v>
      </c>
      <c r="AC57" s="1">
        <f t="shared" si="44"/>
        <v>1.269348772370577</v>
      </c>
      <c r="AD57" s="2">
        <f t="shared" si="34"/>
        <v>72.730472394303305</v>
      </c>
      <c r="AE57">
        <f t="shared" si="35"/>
        <v>8.9989275673535138E-2</v>
      </c>
      <c r="AF57">
        <f t="shared" si="45"/>
        <v>4.2</v>
      </c>
      <c r="AG57">
        <f t="shared" si="46"/>
        <v>4.2899892756735349</v>
      </c>
      <c r="AJ57">
        <f t="shared" si="47"/>
        <v>4.2</v>
      </c>
      <c r="AN57">
        <f t="shared" si="24"/>
        <v>2</v>
      </c>
      <c r="AO57">
        <f t="shared" si="4"/>
        <v>1.2405957415492916</v>
      </c>
      <c r="AP57">
        <f t="shared" si="25"/>
        <v>2.0470406703957247</v>
      </c>
      <c r="AQ57">
        <f t="shared" si="26"/>
        <v>1.2345999147993394</v>
      </c>
      <c r="AR57">
        <f t="shared" si="27"/>
        <v>4.3218230040989827</v>
      </c>
      <c r="AS57">
        <f t="shared" si="7"/>
        <v>-5.6934592251742133</v>
      </c>
      <c r="AU57">
        <f t="shared" si="8"/>
        <v>82.030154554584485</v>
      </c>
      <c r="AW57">
        <v>4</v>
      </c>
    </row>
    <row r="58" spans="1:49" x14ac:dyDescent="0.2">
      <c r="A58">
        <v>43</v>
      </c>
      <c r="B58">
        <f t="shared" si="9"/>
        <v>4.3</v>
      </c>
      <c r="C58">
        <f t="shared" si="10"/>
        <v>0.14236369012792366</v>
      </c>
      <c r="D58">
        <f t="shared" si="11"/>
        <v>8.1570791733332033</v>
      </c>
      <c r="E58">
        <f t="shared" si="12"/>
        <v>30.306599941266917</v>
      </c>
      <c r="F58">
        <f t="shared" si="13"/>
        <v>0.30659994126691714</v>
      </c>
      <c r="G58">
        <f t="shared" si="28"/>
        <v>3.5693075338120401</v>
      </c>
      <c r="H58">
        <f t="shared" si="40"/>
        <v>3.549176666845606</v>
      </c>
      <c r="I58">
        <f t="shared" si="40"/>
        <v>3.5490624849260057</v>
      </c>
      <c r="J58">
        <f t="shared" si="40"/>
        <v>3.5490618335938433</v>
      </c>
      <c r="K58">
        <f t="shared" si="40"/>
        <v>3.5490618298783048</v>
      </c>
      <c r="L58">
        <f t="shared" si="40"/>
        <v>3.5490618298571097</v>
      </c>
      <c r="M58">
        <f t="shared" si="40"/>
        <v>3.5490618298569885</v>
      </c>
      <c r="N58">
        <f t="shared" si="39"/>
        <v>3.549061829856988</v>
      </c>
      <c r="O58">
        <f t="shared" si="39"/>
        <v>3.549061829856988</v>
      </c>
      <c r="P58">
        <f t="shared" si="39"/>
        <v>3.549061829856988</v>
      </c>
      <c r="Q58">
        <f t="shared" si="39"/>
        <v>3.549061829856988</v>
      </c>
      <c r="R58">
        <f t="shared" si="39"/>
        <v>3.549061829856988</v>
      </c>
      <c r="S58">
        <f t="shared" si="39"/>
        <v>3.549061829856988</v>
      </c>
      <c r="T58">
        <f t="shared" si="42"/>
        <v>7.5385163016896586E-2</v>
      </c>
      <c r="U58">
        <f t="shared" si="16"/>
        <v>4.3193790682926574</v>
      </c>
      <c r="V58">
        <f t="shared" si="30"/>
        <v>1.203417846287075</v>
      </c>
      <c r="W58" s="1">
        <f t="shared" si="43"/>
        <v>1.2945142479049989</v>
      </c>
      <c r="X58">
        <f t="shared" si="31"/>
        <v>2.4375</v>
      </c>
      <c r="Y58">
        <f t="shared" si="48"/>
        <v>3.4375</v>
      </c>
      <c r="Z58">
        <f t="shared" si="32"/>
        <v>7.6601044024751083E-2</v>
      </c>
      <c r="AA58">
        <f t="shared" si="19"/>
        <v>4.3890459730877591</v>
      </c>
      <c r="AB58">
        <f t="shared" si="33"/>
        <v>1.2035292600900807</v>
      </c>
      <c r="AC58" s="1">
        <f t="shared" si="44"/>
        <v>1.2765528182618897</v>
      </c>
      <c r="AD58" s="2">
        <f t="shared" si="34"/>
        <v>73.143245993041589</v>
      </c>
      <c r="AE58">
        <f t="shared" si="35"/>
        <v>9.2101465205377056E-2</v>
      </c>
      <c r="AF58">
        <f t="shared" si="45"/>
        <v>4.3</v>
      </c>
      <c r="AG58">
        <f t="shared" si="46"/>
        <v>4.3921014652053767</v>
      </c>
      <c r="AJ58">
        <f t="shared" si="47"/>
        <v>4.3</v>
      </c>
      <c r="AN58">
        <f t="shared" si="24"/>
        <v>2</v>
      </c>
      <c r="AO58">
        <f t="shared" si="4"/>
        <v>1.2306774418202389</v>
      </c>
      <c r="AP58">
        <f t="shared" si="25"/>
        <v>2.0470406703957247</v>
      </c>
      <c r="AQ58">
        <f t="shared" si="26"/>
        <v>1.2244470416780466</v>
      </c>
      <c r="AR58">
        <f t="shared" si="27"/>
        <v>4.4236786478382069</v>
      </c>
      <c r="AS58">
        <f t="shared" si="7"/>
        <v>-5.8251544291539732</v>
      </c>
      <c r="AU58">
        <f t="shared" si="8"/>
        <v>81.842920826666798</v>
      </c>
      <c r="AW58">
        <v>4</v>
      </c>
    </row>
    <row r="59" spans="1:49" x14ac:dyDescent="0.2">
      <c r="A59">
        <v>44</v>
      </c>
      <c r="B59">
        <f t="shared" si="9"/>
        <v>4.4000000000000004</v>
      </c>
      <c r="C59">
        <f t="shared" si="10"/>
        <v>0.14562838057082264</v>
      </c>
      <c r="D59">
        <f t="shared" si="11"/>
        <v>8.3441376739608693</v>
      </c>
      <c r="E59">
        <f t="shared" si="12"/>
        <v>30.320949853195561</v>
      </c>
      <c r="F59">
        <f t="shared" si="13"/>
        <v>0.32094985319556102</v>
      </c>
      <c r="G59">
        <f t="shared" si="28"/>
        <v>3.5242659829452894</v>
      </c>
      <c r="H59">
        <f t="shared" si="40"/>
        <v>3.5032078555523198</v>
      </c>
      <c r="I59">
        <f t="shared" si="40"/>
        <v>3.5030812730748933</v>
      </c>
      <c r="J59">
        <f t="shared" si="40"/>
        <v>3.5030805075736526</v>
      </c>
      <c r="K59">
        <f t="shared" si="40"/>
        <v>3.5030805029441541</v>
      </c>
      <c r="L59">
        <f t="shared" si="40"/>
        <v>3.503080502916156</v>
      </c>
      <c r="M59">
        <f t="shared" si="40"/>
        <v>3.5030805029159864</v>
      </c>
      <c r="N59">
        <f t="shared" si="39"/>
        <v>3.5030805029159859</v>
      </c>
      <c r="O59">
        <f t="shared" si="39"/>
        <v>3.5030805029159859</v>
      </c>
      <c r="P59">
        <f t="shared" si="39"/>
        <v>3.5030805029159859</v>
      </c>
      <c r="Q59">
        <f t="shared" si="39"/>
        <v>3.5030805029159859</v>
      </c>
      <c r="R59">
        <f t="shared" si="39"/>
        <v>3.5030805029159859</v>
      </c>
      <c r="S59">
        <f t="shared" si="39"/>
        <v>3.5030805029159859</v>
      </c>
      <c r="T59">
        <f t="shared" si="42"/>
        <v>7.7610573262349838E-2</v>
      </c>
      <c r="U59">
        <f t="shared" si="16"/>
        <v>4.4468894436488844</v>
      </c>
      <c r="V59">
        <f t="shared" si="30"/>
        <v>1.2036231332617551</v>
      </c>
      <c r="W59" s="1">
        <f t="shared" si="43"/>
        <v>1.2945142479049987</v>
      </c>
      <c r="X59">
        <f t="shared" si="31"/>
        <v>2.4375</v>
      </c>
      <c r="Y59">
        <f t="shared" si="48"/>
        <v>3.4375</v>
      </c>
      <c r="Z59">
        <f t="shared" si="32"/>
        <v>7.8348905691209433E-2</v>
      </c>
      <c r="AA59">
        <f t="shared" si="19"/>
        <v>4.4891940233702678</v>
      </c>
      <c r="AB59">
        <f t="shared" si="33"/>
        <v>1.2036925746413369</v>
      </c>
      <c r="AC59" s="1">
        <f t="shared" si="44"/>
        <v>1.2839227673083256</v>
      </c>
      <c r="AD59" s="2">
        <f t="shared" si="34"/>
        <v>73.565525422727546</v>
      </c>
      <c r="AE59">
        <f t="shared" si="35"/>
        <v>9.4211539880688075E-2</v>
      </c>
      <c r="AF59">
        <f t="shared" si="45"/>
        <v>4.4000000000000004</v>
      </c>
      <c r="AG59">
        <f t="shared" si="46"/>
        <v>4.4942115398806886</v>
      </c>
      <c r="AJ59">
        <f t="shared" si="47"/>
        <v>4.4000000000000004</v>
      </c>
      <c r="AN59">
        <f t="shared" si="24"/>
        <v>2</v>
      </c>
      <c r="AO59">
        <f t="shared" si="4"/>
        <v>1.2205305217860651</v>
      </c>
      <c r="AP59">
        <f t="shared" si="25"/>
        <v>2.0470406703957247</v>
      </c>
      <c r="AQ59">
        <f t="shared" si="26"/>
        <v>1.2140650995223468</v>
      </c>
      <c r="AR59">
        <f t="shared" si="27"/>
        <v>4.5254619015205773</v>
      </c>
      <c r="AS59">
        <f t="shared" si="7"/>
        <v>-5.9566940322982891</v>
      </c>
      <c r="AU59">
        <f t="shared" si="8"/>
        <v>81.655862326039127</v>
      </c>
      <c r="AW59">
        <v>4</v>
      </c>
    </row>
    <row r="60" spans="1:49" x14ac:dyDescent="0.2">
      <c r="A60">
        <v>45</v>
      </c>
      <c r="B60">
        <f t="shared" si="9"/>
        <v>4.5</v>
      </c>
      <c r="C60">
        <f t="shared" si="10"/>
        <v>0.14888994760949725</v>
      </c>
      <c r="D60">
        <f t="shared" si="11"/>
        <v>8.5310172114306884</v>
      </c>
      <c r="E60">
        <f t="shared" si="12"/>
        <v>30.335622624235025</v>
      </c>
      <c r="F60">
        <f t="shared" si="13"/>
        <v>0.33562262423502531</v>
      </c>
      <c r="G60">
        <f t="shared" si="28"/>
        <v>3.478506765269219</v>
      </c>
      <c r="H60">
        <f t="shared" si="40"/>
        <v>3.4565018752936694</v>
      </c>
      <c r="I60">
        <f t="shared" si="40"/>
        <v>3.4563617870772276</v>
      </c>
      <c r="J60">
        <f t="shared" si="40"/>
        <v>3.4563608895292597</v>
      </c>
      <c r="K60">
        <f t="shared" si="40"/>
        <v>3.4563608837784177</v>
      </c>
      <c r="L60">
        <f t="shared" si="40"/>
        <v>3.4563608837415707</v>
      </c>
      <c r="M60">
        <f t="shared" si="40"/>
        <v>3.456360883741334</v>
      </c>
      <c r="N60">
        <f t="shared" si="39"/>
        <v>3.4563608837413327</v>
      </c>
      <c r="O60">
        <f t="shared" si="39"/>
        <v>3.4563608837413327</v>
      </c>
      <c r="P60">
        <f t="shared" si="39"/>
        <v>3.4563608837413327</v>
      </c>
      <c r="Q60">
        <f t="shared" si="39"/>
        <v>3.4563608837413327</v>
      </c>
      <c r="R60">
        <f t="shared" si="39"/>
        <v>3.4563608837413327</v>
      </c>
      <c r="S60">
        <f t="shared" si="39"/>
        <v>3.4563608837413327</v>
      </c>
      <c r="T60">
        <f t="shared" si="42"/>
        <v>7.9875200526738438E-2</v>
      </c>
      <c r="U60">
        <f t="shared" si="16"/>
        <v>4.5766468549460191</v>
      </c>
      <c r="V60">
        <f t="shared" si="30"/>
        <v>1.2038382313188425</v>
      </c>
      <c r="W60" s="1">
        <f t="shared" si="43"/>
        <v>1.2945142479049987</v>
      </c>
      <c r="X60">
        <f t="shared" si="31"/>
        <v>2.4375</v>
      </c>
      <c r="Y60">
        <f t="shared" si="48"/>
        <v>3.4375</v>
      </c>
      <c r="Z60">
        <f t="shared" si="32"/>
        <v>8.0094498993970614E-2</v>
      </c>
      <c r="AA60">
        <f t="shared" si="19"/>
        <v>4.5892121021533372</v>
      </c>
      <c r="AB60">
        <f t="shared" si="33"/>
        <v>1.2038593926414869</v>
      </c>
      <c r="AC60" s="1">
        <f t="shared" si="44"/>
        <v>1.2914583736287544</v>
      </c>
      <c r="AD60" s="2">
        <f t="shared" si="34"/>
        <v>73.99729659499468</v>
      </c>
      <c r="AE60">
        <f t="shared" si="35"/>
        <v>9.631945416752373E-2</v>
      </c>
      <c r="AF60">
        <f t="shared" si="45"/>
        <v>4.5</v>
      </c>
      <c r="AG60">
        <f t="shared" si="46"/>
        <v>4.5963194541675234</v>
      </c>
      <c r="AJ60">
        <f t="shared" si="47"/>
        <v>4.5</v>
      </c>
      <c r="AN60">
        <f t="shared" si="24"/>
        <v>2</v>
      </c>
      <c r="AO60">
        <f t="shared" si="4"/>
        <v>1.2101553058852623</v>
      </c>
      <c r="AP60">
        <f t="shared" si="25"/>
        <v>2.0470406703957247</v>
      </c>
      <c r="AQ60">
        <f t="shared" si="26"/>
        <v>1.2034547522506929</v>
      </c>
      <c r="AR60">
        <f t="shared" si="27"/>
        <v>4.6271712375007663</v>
      </c>
      <c r="AS60">
        <f t="shared" si="7"/>
        <v>-6.0880747589194097</v>
      </c>
      <c r="AU60">
        <f t="shared" si="8"/>
        <v>81.468982788569306</v>
      </c>
      <c r="AW60">
        <v>4</v>
      </c>
    </row>
    <row r="61" spans="1:49" x14ac:dyDescent="0.2">
      <c r="A61">
        <v>46</v>
      </c>
      <c r="B61">
        <f t="shared" si="9"/>
        <v>4.6000000000000005</v>
      </c>
      <c r="C61">
        <f t="shared" si="10"/>
        <v>0.15214832643317483</v>
      </c>
      <c r="D61">
        <f t="shared" si="11"/>
        <v>8.7177140722493931</v>
      </c>
      <c r="E61">
        <f t="shared" si="12"/>
        <v>30.350617786134105</v>
      </c>
      <c r="F61">
        <f t="shared" si="13"/>
        <v>0.3506177861341051</v>
      </c>
      <c r="G61">
        <f t="shared" si="28"/>
        <v>3.4320510650622507</v>
      </c>
      <c r="H61">
        <f t="shared" si="40"/>
        <v>3.4090800285430789</v>
      </c>
      <c r="I61">
        <f t="shared" si="40"/>
        <v>3.4089252452835646</v>
      </c>
      <c r="J61">
        <f t="shared" si="40"/>
        <v>3.4089241952488734</v>
      </c>
      <c r="K61">
        <f t="shared" si="40"/>
        <v>3.4089241881252144</v>
      </c>
      <c r="L61">
        <f t="shared" si="40"/>
        <v>3.4089241880768859</v>
      </c>
      <c r="M61">
        <f t="shared" si="40"/>
        <v>3.4089241880765582</v>
      </c>
      <c r="N61">
        <f t="shared" si="40"/>
        <v>3.4089241880765555</v>
      </c>
      <c r="O61">
        <f t="shared" si="40"/>
        <v>3.4089241880765555</v>
      </c>
      <c r="P61">
        <f t="shared" si="40"/>
        <v>3.4089241880765555</v>
      </c>
      <c r="Q61">
        <f t="shared" si="40"/>
        <v>3.4089241880765555</v>
      </c>
      <c r="R61">
        <f t="shared" si="40"/>
        <v>3.4089241880765555</v>
      </c>
      <c r="S61">
        <f t="shared" si="40"/>
        <v>3.4089241880765555</v>
      </c>
      <c r="T61">
        <f t="shared" si="42"/>
        <v>8.218084135338774E-2</v>
      </c>
      <c r="U61">
        <f t="shared" si="16"/>
        <v>4.7087542395702027</v>
      </c>
      <c r="V61">
        <f t="shared" si="30"/>
        <v>1.2040636489003744</v>
      </c>
      <c r="W61" s="1">
        <f t="shared" si="43"/>
        <v>1.2945142479049987</v>
      </c>
      <c r="X61">
        <f t="shared" si="31"/>
        <v>2.4375</v>
      </c>
      <c r="Y61">
        <f t="shared" si="48"/>
        <v>3.4375</v>
      </c>
      <c r="Z61">
        <f t="shared" si="32"/>
        <v>8.1837777494870909E-2</v>
      </c>
      <c r="AA61">
        <f t="shared" si="19"/>
        <v>4.6890975486477044</v>
      </c>
      <c r="AB61">
        <f t="shared" si="33"/>
        <v>1.2040296975854041</v>
      </c>
      <c r="AC61" s="1">
        <f t="shared" si="44"/>
        <v>1.2991593863126685</v>
      </c>
      <c r="AD61" s="2">
        <f t="shared" si="34"/>
        <v>74.438545133305837</v>
      </c>
      <c r="AE61">
        <f t="shared" si="35"/>
        <v>9.8425162776597935E-2</v>
      </c>
      <c r="AF61">
        <f t="shared" si="45"/>
        <v>4.6000000000000005</v>
      </c>
      <c r="AG61">
        <f t="shared" si="46"/>
        <v>4.6984251627765987</v>
      </c>
      <c r="AJ61">
        <f t="shared" si="47"/>
        <v>4.6000000000000005</v>
      </c>
      <c r="AN61">
        <f t="shared" si="24"/>
        <v>2</v>
      </c>
      <c r="AO61">
        <f t="shared" si="4"/>
        <v>1.1995521252214327</v>
      </c>
      <c r="AP61">
        <f t="shared" si="25"/>
        <v>2.0470406703957247</v>
      </c>
      <c r="AQ61">
        <f t="shared" si="26"/>
        <v>1.1926166766615494</v>
      </c>
      <c r="AR61">
        <f t="shared" si="27"/>
        <v>4.7288051383758321</v>
      </c>
      <c r="AS61">
        <f t="shared" si="7"/>
        <v>-6.2192933530206282</v>
      </c>
      <c r="AU61">
        <f t="shared" si="8"/>
        <v>81.282285927750607</v>
      </c>
      <c r="AW61">
        <v>4</v>
      </c>
    </row>
    <row r="62" spans="1:49" x14ac:dyDescent="0.2">
      <c r="A62">
        <v>47</v>
      </c>
      <c r="B62">
        <f t="shared" si="9"/>
        <v>4.7</v>
      </c>
      <c r="C62">
        <f t="shared" si="10"/>
        <v>0.15540345262851127</v>
      </c>
      <c r="D62">
        <f t="shared" si="11"/>
        <v>8.9042245656953778</v>
      </c>
      <c r="E62">
        <f t="shared" si="12"/>
        <v>30.365934861288235</v>
      </c>
      <c r="F62">
        <f t="shared" si="13"/>
        <v>0.36593486128823471</v>
      </c>
      <c r="G62">
        <f t="shared" si="28"/>
        <v>3.3849204897609644</v>
      </c>
      <c r="H62">
        <f t="shared" si="40"/>
        <v>3.3609640429932952</v>
      </c>
      <c r="I62">
        <f t="shared" si="40"/>
        <v>3.3607932850398061</v>
      </c>
      <c r="J62">
        <f t="shared" si="40"/>
        <v>3.3607920591649152</v>
      </c>
      <c r="K62">
        <f t="shared" si="40"/>
        <v>3.3607920503638837</v>
      </c>
      <c r="L62">
        <f t="shared" si="40"/>
        <v>3.3607920503006974</v>
      </c>
      <c r="M62">
        <f t="shared" si="40"/>
        <v>3.360792050300244</v>
      </c>
      <c r="N62">
        <f t="shared" si="40"/>
        <v>3.3607920503002404</v>
      </c>
      <c r="O62">
        <f t="shared" si="40"/>
        <v>3.3607920503002404</v>
      </c>
      <c r="P62">
        <f t="shared" si="40"/>
        <v>3.3607920503002404</v>
      </c>
      <c r="Q62">
        <f t="shared" si="40"/>
        <v>3.3607920503002404</v>
      </c>
      <c r="R62">
        <f t="shared" si="40"/>
        <v>3.3607920503002404</v>
      </c>
      <c r="S62">
        <f t="shared" si="40"/>
        <v>3.3607920503002404</v>
      </c>
      <c r="T62">
        <f t="shared" si="42"/>
        <v>8.4529381737393605E-2</v>
      </c>
      <c r="U62">
        <f t="shared" si="16"/>
        <v>4.8433196602676585</v>
      </c>
      <c r="V62">
        <f t="shared" si="30"/>
        <v>1.2042999305504245</v>
      </c>
      <c r="W62" s="1">
        <f t="shared" si="43"/>
        <v>1.2945142479049987</v>
      </c>
      <c r="X62">
        <f t="shared" si="31"/>
        <v>2.4375</v>
      </c>
      <c r="Y62">
        <f t="shared" si="48"/>
        <v>3.4375</v>
      </c>
      <c r="Z62">
        <f t="shared" si="32"/>
        <v>8.3578695083804236E-2</v>
      </c>
      <c r="AA62">
        <f t="shared" si="19"/>
        <v>4.7888477208609777</v>
      </c>
      <c r="AB62">
        <f t="shared" si="33"/>
        <v>1.2042034726627251</v>
      </c>
      <c r="AC62" s="1">
        <f t="shared" si="44"/>
        <v>1.3070255494604031</v>
      </c>
      <c r="AD62" s="2">
        <f t="shared" si="34"/>
        <v>74.889256375257858</v>
      </c>
      <c r="AE62">
        <f t="shared" si="35"/>
        <v>0.10052862066579218</v>
      </c>
      <c r="AF62">
        <f t="shared" si="45"/>
        <v>4.7</v>
      </c>
      <c r="AG62">
        <f t="shared" si="46"/>
        <v>4.8005286206657924</v>
      </c>
      <c r="AJ62">
        <f t="shared" si="47"/>
        <v>4.7</v>
      </c>
      <c r="AN62">
        <f t="shared" si="24"/>
        <v>2</v>
      </c>
      <c r="AO62">
        <f t="shared" si="4"/>
        <v>1.1887213175120037</v>
      </c>
      <c r="AP62">
        <f t="shared" si="25"/>
        <v>2.0470406703957247</v>
      </c>
      <c r="AQ62">
        <f t="shared" si="26"/>
        <v>1.1815515622818999</v>
      </c>
      <c r="AR62">
        <f t="shared" si="27"/>
        <v>4.8303620971627703</v>
      </c>
      <c r="AS62">
        <f t="shared" si="7"/>
        <v>-6.350346578633066</v>
      </c>
      <c r="AU62">
        <f t="shared" si="8"/>
        <v>81.095775434304628</v>
      </c>
      <c r="AW62">
        <v>4</v>
      </c>
    </row>
    <row r="63" spans="1:49" x14ac:dyDescent="0.2">
      <c r="A63">
        <v>48</v>
      </c>
      <c r="B63">
        <f t="shared" si="9"/>
        <v>4.8000000000000007</v>
      </c>
      <c r="C63">
        <f t="shared" si="10"/>
        <v>0.15865526218640144</v>
      </c>
      <c r="D63">
        <f t="shared" si="11"/>
        <v>9.0905450242088985</v>
      </c>
      <c r="E63">
        <f t="shared" si="12"/>
        <v>30.381573362813189</v>
      </c>
      <c r="F63">
        <f t="shared" si="13"/>
        <v>0.38157336281318877</v>
      </c>
      <c r="G63">
        <f t="shared" si="28"/>
        <v>3.3371370666247837</v>
      </c>
      <c r="H63">
        <f t="shared" si="40"/>
        <v>3.3121760681848458</v>
      </c>
      <c r="I63">
        <f t="shared" si="40"/>
        <v>3.311987958787793</v>
      </c>
      <c r="J63">
        <f t="shared" si="40"/>
        <v>3.3119865304059362</v>
      </c>
      <c r="K63">
        <f t="shared" si="40"/>
        <v>3.3119865195591012</v>
      </c>
      <c r="L63">
        <f t="shared" si="40"/>
        <v>3.3119865194767328</v>
      </c>
      <c r="M63">
        <f t="shared" si="40"/>
        <v>3.3119865194761076</v>
      </c>
      <c r="N63">
        <f t="shared" si="40"/>
        <v>3.3119865194761031</v>
      </c>
      <c r="O63">
        <f t="shared" si="40"/>
        <v>3.3119865194761031</v>
      </c>
      <c r="P63">
        <f t="shared" si="40"/>
        <v>3.3119865194761031</v>
      </c>
      <c r="Q63">
        <f t="shared" si="40"/>
        <v>3.3119865194761031</v>
      </c>
      <c r="R63">
        <f t="shared" si="40"/>
        <v>3.3119865194761031</v>
      </c>
      <c r="S63">
        <f t="shared" si="40"/>
        <v>3.3119865194761031</v>
      </c>
      <c r="T63">
        <f t="shared" si="42"/>
        <v>8.6922803449295552E-2</v>
      </c>
      <c r="U63">
        <f t="shared" si="16"/>
        <v>4.9804566674751545</v>
      </c>
      <c r="V63">
        <f t="shared" si="30"/>
        <v>1.2045476599152891</v>
      </c>
      <c r="W63" s="1">
        <f t="shared" si="43"/>
        <v>1.2945142479049989</v>
      </c>
      <c r="X63">
        <f t="shared" si="31"/>
        <v>2.4375</v>
      </c>
      <c r="Y63">
        <f t="shared" si="48"/>
        <v>3.4375</v>
      </c>
      <c r="Z63">
        <f t="shared" si="32"/>
        <v>8.5317205984218145E-2</v>
      </c>
      <c r="AA63">
        <f t="shared" si="19"/>
        <v>4.8884599959125463</v>
      </c>
      <c r="AB63">
        <f t="shared" si="33"/>
        <v>1.2043807007619236</v>
      </c>
      <c r="AC63" s="1">
        <f t="shared" si="44"/>
        <v>1.3150566022240073</v>
      </c>
      <c r="AD63" s="2">
        <f t="shared" si="34"/>
        <v>75.349415374923225</v>
      </c>
      <c r="AE63">
        <f t="shared" si="35"/>
        <v>0.10262978304460135</v>
      </c>
      <c r="AF63">
        <f t="shared" si="45"/>
        <v>4.8000000000000007</v>
      </c>
      <c r="AG63">
        <f t="shared" si="46"/>
        <v>4.9026297830446017</v>
      </c>
      <c r="AJ63">
        <f t="shared" si="47"/>
        <v>4.8000000000000007</v>
      </c>
      <c r="AN63">
        <f t="shared" si="24"/>
        <v>2</v>
      </c>
      <c r="AO63">
        <f t="shared" si="4"/>
        <v>1.1776632270361125</v>
      </c>
      <c r="AP63">
        <f t="shared" si="25"/>
        <v>2.0470406703957247</v>
      </c>
      <c r="AQ63">
        <f t="shared" si="26"/>
        <v>1.1702601112135411</v>
      </c>
      <c r="AR63">
        <f t="shared" si="27"/>
        <v>4.9318406174726919</v>
      </c>
      <c r="AS63">
        <f t="shared" si="7"/>
        <v>-6.4812312201846423</v>
      </c>
      <c r="AU63">
        <f t="shared" si="8"/>
        <v>80.909454975791107</v>
      </c>
      <c r="AW63">
        <v>4</v>
      </c>
    </row>
    <row r="64" spans="1:49" x14ac:dyDescent="0.2">
      <c r="A64">
        <v>49</v>
      </c>
      <c r="B64">
        <f t="shared" si="9"/>
        <v>4.9000000000000004</v>
      </c>
      <c r="C64">
        <f t="shared" si="10"/>
        <v>0.16190369150866787</v>
      </c>
      <c r="D64">
        <f t="shared" si="11"/>
        <v>9.2766718037753346</v>
      </c>
      <c r="E64">
        <f t="shared" si="12"/>
        <v>30.397532794620027</v>
      </c>
      <c r="F64">
        <f t="shared" si="13"/>
        <v>0.39753279462002666</v>
      </c>
      <c r="G64">
        <f t="shared" si="28"/>
        <v>3.2887232393472008</v>
      </c>
      <c r="H64">
        <f t="shared" si="40"/>
        <v>3.2627386720806131</v>
      </c>
      <c r="I64">
        <f t="shared" si="40"/>
        <v>3.2625317300592336</v>
      </c>
      <c r="J64">
        <f t="shared" si="40"/>
        <v>3.2625300687347396</v>
      </c>
      <c r="K64">
        <f t="shared" si="40"/>
        <v>3.2625300553968222</v>
      </c>
      <c r="L64">
        <f t="shared" si="40"/>
        <v>3.2625300552897389</v>
      </c>
      <c r="M64">
        <f t="shared" si="40"/>
        <v>3.2625300552888796</v>
      </c>
      <c r="N64">
        <f t="shared" si="40"/>
        <v>3.262530055288873</v>
      </c>
      <c r="O64">
        <f t="shared" si="40"/>
        <v>3.262530055288873</v>
      </c>
      <c r="P64">
        <f t="shared" si="40"/>
        <v>3.262530055288873</v>
      </c>
      <c r="Q64">
        <f t="shared" si="40"/>
        <v>3.262530055288873</v>
      </c>
      <c r="R64">
        <f t="shared" si="40"/>
        <v>3.262530055288873</v>
      </c>
      <c r="S64">
        <f t="shared" si="40"/>
        <v>3.262530055288873</v>
      </c>
      <c r="T64">
        <f t="shared" si="42"/>
        <v>8.9363190888084587E-2</v>
      </c>
      <c r="U64">
        <f t="shared" si="16"/>
        <v>5.120284691980018</v>
      </c>
      <c r="V64">
        <f t="shared" si="30"/>
        <v>1.2048074630459509</v>
      </c>
      <c r="W64" s="1">
        <f t="shared" si="43"/>
        <v>1.2945142479049987</v>
      </c>
      <c r="X64">
        <f t="shared" si="31"/>
        <v>2.4375</v>
      </c>
      <c r="Y64">
        <f t="shared" si="48"/>
        <v>3.4375</v>
      </c>
      <c r="Z64">
        <f t="shared" si="32"/>
        <v>8.7053264758502558E-2</v>
      </c>
      <c r="AA64">
        <f t="shared" si="19"/>
        <v>4.9879317703423398</v>
      </c>
      <c r="AB64">
        <f t="shared" si="33"/>
        <v>1.2045613644744417</v>
      </c>
      <c r="AC64" s="1">
        <f t="shared" si="44"/>
        <v>1.3232522788487919</v>
      </c>
      <c r="AD64" s="2">
        <f t="shared" si="34"/>
        <v>75.819006905230793</v>
      </c>
      <c r="AE64">
        <f t="shared" si="35"/>
        <v>0.10472860537851535</v>
      </c>
      <c r="AF64">
        <f t="shared" si="45"/>
        <v>4.9000000000000004</v>
      </c>
      <c r="AG64">
        <f t="shared" si="46"/>
        <v>5.0047286053785154</v>
      </c>
      <c r="AJ64">
        <f t="shared" si="47"/>
        <v>4.9000000000000004</v>
      </c>
      <c r="AN64">
        <f t="shared" si="24"/>
        <v>2</v>
      </c>
      <c r="AO64">
        <f t="shared" si="4"/>
        <v>1.1663782045816133</v>
      </c>
      <c r="AP64">
        <f t="shared" si="25"/>
        <v>2.0470406703957247</v>
      </c>
      <c r="AQ64">
        <f t="shared" si="26"/>
        <v>1.1587430379771635</v>
      </c>
      <c r="AR64">
        <f t="shared" si="27"/>
        <v>5.0332392136815649</v>
      </c>
      <c r="AS64">
        <f t="shared" si="7"/>
        <v>-6.611944082804361</v>
      </c>
      <c r="AU64">
        <f t="shared" si="8"/>
        <v>80.723328196224671</v>
      </c>
      <c r="AW64">
        <v>4</v>
      </c>
    </row>
    <row r="65" spans="1:49" x14ac:dyDescent="0.2">
      <c r="A65">
        <v>50</v>
      </c>
      <c r="B65">
        <f t="shared" si="9"/>
        <v>5</v>
      </c>
      <c r="C65">
        <f t="shared" si="10"/>
        <v>0.16514867741462683</v>
      </c>
      <c r="D65">
        <f t="shared" si="11"/>
        <v>9.4626012843013942</v>
      </c>
      <c r="E65">
        <f t="shared" si="12"/>
        <v>30.413812651491099</v>
      </c>
      <c r="F65">
        <f t="shared" si="13"/>
        <v>0.41381265149109936</v>
      </c>
      <c r="G65">
        <f t="shared" si="28"/>
        <v>3.239701864615204</v>
      </c>
      <c r="H65">
        <f t="shared" si="40"/>
        <v>3.2126748375881773</v>
      </c>
      <c r="I65">
        <f t="shared" si="40"/>
        <v>3.2124474693586342</v>
      </c>
      <c r="J65">
        <f t="shared" si="40"/>
        <v>3.2124455403672165</v>
      </c>
      <c r="K65">
        <f t="shared" si="40"/>
        <v>3.2124455240004908</v>
      </c>
      <c r="L65">
        <f t="shared" si="40"/>
        <v>3.2124455238616254</v>
      </c>
      <c r="M65">
        <f t="shared" si="40"/>
        <v>3.2124455238604477</v>
      </c>
      <c r="N65">
        <f t="shared" si="40"/>
        <v>3.2124455238604375</v>
      </c>
      <c r="O65">
        <f t="shared" si="40"/>
        <v>3.212445523860437</v>
      </c>
      <c r="P65">
        <f t="shared" si="40"/>
        <v>3.212445523860437</v>
      </c>
      <c r="Q65">
        <f t="shared" si="40"/>
        <v>3.212445523860437</v>
      </c>
      <c r="R65">
        <f t="shared" si="40"/>
        <v>3.212445523860437</v>
      </c>
      <c r="S65">
        <f t="shared" si="40"/>
        <v>3.212445523860437</v>
      </c>
      <c r="T65">
        <f t="shared" si="42"/>
        <v>9.1852738517788593E-2</v>
      </c>
      <c r="U65">
        <f t="shared" si="16"/>
        <v>5.2629294710176504</v>
      </c>
      <c r="V65">
        <f t="shared" si="30"/>
        <v>1.2050800120381915</v>
      </c>
      <c r="W65" s="1">
        <f t="shared" si="43"/>
        <v>1.2945142479049987</v>
      </c>
      <c r="X65">
        <f t="shared" si="31"/>
        <v>2.4375</v>
      </c>
      <c r="Y65">
        <f t="shared" si="48"/>
        <v>3.4375</v>
      </c>
      <c r="Z65">
        <f t="shared" si="32"/>
        <v>8.8786826313269909E-2</v>
      </c>
      <c r="AA65">
        <f t="shared" si="19"/>
        <v>5.087260460413364</v>
      </c>
      <c r="AB65">
        <f t="shared" si="33"/>
        <v>1.2047454460988793</v>
      </c>
      <c r="AC65" s="1">
        <f t="shared" si="44"/>
        <v>1.3316123087154652</v>
      </c>
      <c r="AD65" s="2">
        <f t="shared" si="34"/>
        <v>76.298015460379986</v>
      </c>
      <c r="AE65">
        <f t="shared" si="35"/>
        <v>0.10682504339333597</v>
      </c>
      <c r="AF65" s="3">
        <f t="shared" si="45"/>
        <v>5</v>
      </c>
      <c r="AG65" s="3">
        <f t="shared" si="46"/>
        <v>5.1068250433933358</v>
      </c>
      <c r="AH65">
        <v>9.3000000000000007</v>
      </c>
      <c r="AI65">
        <f>AH65*$C$3/180</f>
        <v>0.16231083333333335</v>
      </c>
      <c r="AJ65">
        <f t="shared" si="47"/>
        <v>5</v>
      </c>
      <c r="AK65">
        <f>AJ65/SIN(AI65)</f>
        <v>30.940766967287299</v>
      </c>
      <c r="AN65">
        <f t="shared" si="24"/>
        <v>2</v>
      </c>
      <c r="AO65">
        <f t="shared" si="4"/>
        <v>1.1548666073913314</v>
      </c>
      <c r="AP65">
        <f t="shared" si="25"/>
        <v>2.0470406703957247</v>
      </c>
      <c r="AQ65">
        <f t="shared" si="26"/>
        <v>1.1470010693543944</v>
      </c>
      <c r="AR65">
        <f t="shared" si="27"/>
        <v>5.1345564110974991</v>
      </c>
      <c r="AS65">
        <f t="shared" si="7"/>
        <v>-6.7424819926810144</v>
      </c>
      <c r="AU65">
        <f t="shared" si="8"/>
        <v>80.5373987156986</v>
      </c>
      <c r="AW65">
        <v>4</v>
      </c>
    </row>
    <row r="66" spans="1:49" x14ac:dyDescent="0.2">
      <c r="A66">
        <v>51</v>
      </c>
      <c r="B66">
        <f t="shared" si="9"/>
        <v>5.1000000000000005</v>
      </c>
      <c r="C66">
        <f t="shared" si="10"/>
        <v>0.16839015714752992</v>
      </c>
      <c r="D66">
        <f t="shared" si="11"/>
        <v>9.6483298699842059</v>
      </c>
      <c r="E66">
        <f t="shared" si="12"/>
        <v>30.430412419157253</v>
      </c>
      <c r="F66">
        <f t="shared" si="13"/>
        <v>0.43041241915725337</v>
      </c>
      <c r="G66">
        <f t="shared" si="28"/>
        <v>3.1900962086175886</v>
      </c>
      <c r="H66">
        <f t="shared" si="40"/>
        <v>3.1620079590306509</v>
      </c>
      <c r="I66">
        <f t="shared" si="40"/>
        <v>3.1617584499291307</v>
      </c>
      <c r="J66">
        <f t="shared" si="40"/>
        <v>3.161756213664463</v>
      </c>
      <c r="K66">
        <f t="shared" si="40"/>
        <v>3.1617561936199921</v>
      </c>
      <c r="L66">
        <f t="shared" si="40"/>
        <v>3.1617561934403269</v>
      </c>
      <c r="M66">
        <f t="shared" si="40"/>
        <v>3.1617561934387157</v>
      </c>
      <c r="N66">
        <f t="shared" si="40"/>
        <v>3.1617561934387011</v>
      </c>
      <c r="O66">
        <f t="shared" si="40"/>
        <v>3.1617561934387011</v>
      </c>
      <c r="P66">
        <f t="shared" si="40"/>
        <v>3.1617561934387011</v>
      </c>
      <c r="Q66">
        <f t="shared" si="40"/>
        <v>3.1617561934387011</v>
      </c>
      <c r="R66">
        <f t="shared" si="40"/>
        <v>3.1617561934387011</v>
      </c>
      <c r="S66">
        <f t="shared" si="40"/>
        <v>3.1617561934387011</v>
      </c>
      <c r="T66">
        <f t="shared" si="42"/>
        <v>9.4393758948395232E-2</v>
      </c>
      <c r="U66">
        <f t="shared" si="16"/>
        <v>5.4085235112879646</v>
      </c>
      <c r="V66">
        <f t="shared" si="30"/>
        <v>1.2053660290505159</v>
      </c>
      <c r="W66" s="1">
        <f t="shared" si="43"/>
        <v>1.2945142479049987</v>
      </c>
      <c r="X66">
        <f t="shared" si="31"/>
        <v>2.04</v>
      </c>
      <c r="Y66">
        <f>$AQ$6</f>
        <v>3.04</v>
      </c>
      <c r="Z66">
        <f t="shared" si="32"/>
        <v>9.6271248636383394E-2</v>
      </c>
      <c r="AA66">
        <f t="shared" si="19"/>
        <v>5.5160989191625047</v>
      </c>
      <c r="AB66">
        <f t="shared" si="33"/>
        <v>1.2055824478992321</v>
      </c>
      <c r="AC66" s="1">
        <f t="shared" si="44"/>
        <v>1.2737433650421666</v>
      </c>
      <c r="AD66" s="2">
        <f t="shared" si="34"/>
        <v>72.982271433261175</v>
      </c>
      <c r="AE66">
        <f t="shared" si="35"/>
        <v>0.11588372915428964</v>
      </c>
      <c r="AF66">
        <f t="shared" si="45"/>
        <v>5.1000000000000005</v>
      </c>
      <c r="AG66">
        <f t="shared" si="46"/>
        <v>5.2158837291542905</v>
      </c>
      <c r="AJ66">
        <f t="shared" si="47"/>
        <v>5.1000000000000005</v>
      </c>
      <c r="AN66">
        <f t="shared" si="24"/>
        <v>2</v>
      </c>
      <c r="AO66">
        <f t="shared" si="4"/>
        <v>1.1431287991084726</v>
      </c>
      <c r="AP66">
        <f t="shared" si="25"/>
        <v>2.0470406703957247</v>
      </c>
      <c r="AQ66">
        <f t="shared" si="26"/>
        <v>1.1350349442277639</v>
      </c>
      <c r="AR66">
        <f t="shared" si="27"/>
        <v>5.2357907461245281</v>
      </c>
      <c r="AS66">
        <f t="shared" si="7"/>
        <v>-6.8728417973784861</v>
      </c>
      <c r="AU66">
        <f t="shared" si="8"/>
        <v>80.351670130015791</v>
      </c>
      <c r="AW66">
        <v>4</v>
      </c>
    </row>
    <row r="67" spans="1:49" x14ac:dyDescent="0.2">
      <c r="A67">
        <v>52</v>
      </c>
      <c r="B67">
        <f t="shared" si="9"/>
        <v>5.2</v>
      </c>
      <c r="C67">
        <f t="shared" si="10"/>
        <v>0.17162806838087999</v>
      </c>
      <c r="D67">
        <f t="shared" si="11"/>
        <v>9.8338539896732122</v>
      </c>
      <c r="E67">
        <f t="shared" si="12"/>
        <v>30.447331574376101</v>
      </c>
      <c r="F67">
        <f t="shared" si="13"/>
        <v>0.4473315743761006</v>
      </c>
      <c r="G67">
        <f t="shared" si="28"/>
        <v>3.1399299435036836</v>
      </c>
      <c r="H67">
        <f t="shared" si="40"/>
        <v>3.1107618385675426</v>
      </c>
      <c r="I67">
        <f t="shared" si="40"/>
        <v>3.1104883433950681</v>
      </c>
      <c r="J67">
        <f t="shared" si="40"/>
        <v>3.1104857546904632</v>
      </c>
      <c r="K67">
        <f t="shared" si="40"/>
        <v>3.1104857301855104</v>
      </c>
      <c r="L67">
        <f t="shared" si="40"/>
        <v>3.1104857299535436</v>
      </c>
      <c r="M67">
        <f t="shared" si="40"/>
        <v>3.110485729951348</v>
      </c>
      <c r="N67">
        <f t="shared" si="40"/>
        <v>3.1104857299513271</v>
      </c>
      <c r="O67">
        <f t="shared" si="40"/>
        <v>3.1104857299513262</v>
      </c>
      <c r="P67">
        <f t="shared" si="40"/>
        <v>3.1104857299513262</v>
      </c>
      <c r="Q67">
        <f t="shared" si="40"/>
        <v>3.1104857299513262</v>
      </c>
      <c r="R67">
        <f t="shared" si="40"/>
        <v>3.1104857299513262</v>
      </c>
      <c r="S67">
        <f t="shared" si="40"/>
        <v>3.1104857299513262</v>
      </c>
      <c r="T67">
        <f t="shared" si="42"/>
        <v>9.6988691729274115E-2</v>
      </c>
      <c r="U67">
        <f t="shared" si="16"/>
        <v>5.5572065927962253</v>
      </c>
      <c r="V67">
        <f t="shared" si="30"/>
        <v>1.2056662907455786</v>
      </c>
      <c r="W67" s="1">
        <f t="shared" si="43"/>
        <v>1.2945142479049987</v>
      </c>
      <c r="X67">
        <f t="shared" si="31"/>
        <v>2.04</v>
      </c>
      <c r="Y67">
        <f t="shared" ref="Y67:Y75" si="49">$AQ$6</f>
        <v>3.04</v>
      </c>
      <c r="Z67">
        <f t="shared" si="32"/>
        <v>9.8110223275460665E-2</v>
      </c>
      <c r="AA67">
        <f t="shared" si="19"/>
        <v>5.6214675122021065</v>
      </c>
      <c r="AB67">
        <f t="shared" si="33"/>
        <v>1.2057986236924696</v>
      </c>
      <c r="AC67" s="1">
        <f t="shared" si="44"/>
        <v>1.2824428616297014</v>
      </c>
      <c r="AD67" s="2">
        <f t="shared" si="34"/>
        <v>73.480730572448266</v>
      </c>
      <c r="AE67">
        <f t="shared" si="35"/>
        <v>0.11811147657469112</v>
      </c>
      <c r="AF67">
        <f t="shared" si="45"/>
        <v>5.2</v>
      </c>
      <c r="AG67">
        <f t="shared" si="46"/>
        <v>5.3181114765746909</v>
      </c>
      <c r="AJ67">
        <f t="shared" si="47"/>
        <v>5.2</v>
      </c>
      <c r="AN67">
        <f t="shared" si="24"/>
        <v>2</v>
      </c>
      <c r="AO67">
        <f t="shared" si="4"/>
        <v>1.131165149721278</v>
      </c>
      <c r="AP67">
        <f t="shared" si="25"/>
        <v>2.0470406703957247</v>
      </c>
      <c r="AQ67">
        <f t="shared" si="26"/>
        <v>1.1228454134187322</v>
      </c>
      <c r="AR67">
        <f t="shared" si="27"/>
        <v>5.3369407664228508</v>
      </c>
      <c r="AS67">
        <f t="shared" si="7"/>
        <v>-7.0030203661588777</v>
      </c>
      <c r="AU67">
        <f t="shared" si="8"/>
        <v>80.166146010326784</v>
      </c>
      <c r="AW67">
        <v>4</v>
      </c>
    </row>
    <row r="68" spans="1:49" x14ac:dyDescent="0.2">
      <c r="A68">
        <v>53</v>
      </c>
      <c r="B68">
        <f t="shared" si="9"/>
        <v>5.3000000000000007</v>
      </c>
      <c r="C68">
        <f t="shared" si="10"/>
        <v>0.17486234922462071</v>
      </c>
      <c r="D68">
        <f t="shared" si="11"/>
        <v>10.019170097224805</v>
      </c>
      <c r="E68">
        <f t="shared" si="12"/>
        <v>30.464569585011372</v>
      </c>
      <c r="F68">
        <f t="shared" si="13"/>
        <v>0.4645695850113718</v>
      </c>
      <c r="G68">
        <f t="shared" si="28"/>
        <v>3.0892271437935559</v>
      </c>
      <c r="H68">
        <f t="shared" si="40"/>
        <v>3.058960682566735</v>
      </c>
      <c r="I68">
        <f t="shared" si="40"/>
        <v>3.0586612152736725</v>
      </c>
      <c r="J68">
        <f t="shared" si="40"/>
        <v>3.0586582226258336</v>
      </c>
      <c r="K68">
        <f t="shared" si="40"/>
        <v>3.0586581927166354</v>
      </c>
      <c r="L68">
        <f t="shared" si="40"/>
        <v>3.0586581924177159</v>
      </c>
      <c r="M68">
        <f t="shared" si="40"/>
        <v>3.0586581924147289</v>
      </c>
      <c r="N68">
        <f t="shared" si="40"/>
        <v>3.0586581924146987</v>
      </c>
      <c r="O68">
        <f t="shared" si="40"/>
        <v>3.0586581924146978</v>
      </c>
      <c r="P68">
        <f t="shared" si="40"/>
        <v>3.0586581924146978</v>
      </c>
      <c r="Q68">
        <f t="shared" si="40"/>
        <v>3.0586581924146978</v>
      </c>
      <c r="R68">
        <f t="shared" si="40"/>
        <v>3.0586581924146978</v>
      </c>
      <c r="S68">
        <f t="shared" si="40"/>
        <v>3.0586581924146978</v>
      </c>
      <c r="T68">
        <f t="shared" si="42"/>
        <v>9.9640112931732458E-2</v>
      </c>
      <c r="U68">
        <f t="shared" si="16"/>
        <v>5.7091263179092282</v>
      </c>
      <c r="V68">
        <f t="shared" si="30"/>
        <v>1.205981633207198</v>
      </c>
      <c r="W68" s="1">
        <f t="shared" si="43"/>
        <v>1.2945142479049987</v>
      </c>
      <c r="X68">
        <f t="shared" si="31"/>
        <v>2.04</v>
      </c>
      <c r="Y68">
        <f t="shared" si="49"/>
        <v>3.04</v>
      </c>
      <c r="Z68">
        <f t="shared" si="32"/>
        <v>9.9946438038153423E-2</v>
      </c>
      <c r="AA68">
        <f t="shared" si="19"/>
        <v>5.7266779713091243</v>
      </c>
      <c r="AB68">
        <f t="shared" si="33"/>
        <v>1.2060186225194485</v>
      </c>
      <c r="AC68" s="1">
        <f t="shared" si="44"/>
        <v>1.2913060872974289</v>
      </c>
      <c r="AD68" s="2">
        <f t="shared" si="34"/>
        <v>73.988570973591337</v>
      </c>
      <c r="AE68">
        <f t="shared" si="35"/>
        <v>0.12033668544424868</v>
      </c>
      <c r="AF68">
        <f t="shared" si="45"/>
        <v>5.3000000000000007</v>
      </c>
      <c r="AG68">
        <f t="shared" si="46"/>
        <v>5.4203366854442496</v>
      </c>
      <c r="AJ68">
        <f t="shared" si="47"/>
        <v>5.3000000000000007</v>
      </c>
      <c r="AN68">
        <f t="shared" si="24"/>
        <v>2</v>
      </c>
      <c r="AO68">
        <f t="shared" si="4"/>
        <v>1.1189760355069118</v>
      </c>
      <c r="AP68">
        <f t="shared" si="25"/>
        <v>2.0470406703957247</v>
      </c>
      <c r="AQ68">
        <f t="shared" si="26"/>
        <v>1.110433239523823</v>
      </c>
      <c r="AR68">
        <f t="shared" si="27"/>
        <v>5.4380050310655141</v>
      </c>
      <c r="AS68">
        <f t="shared" si="7"/>
        <v>-7.1330145902886306</v>
      </c>
      <c r="AU68">
        <f t="shared" si="8"/>
        <v>79.980829902775199</v>
      </c>
      <c r="AW68">
        <v>4</v>
      </c>
    </row>
    <row r="69" spans="1:49" x14ac:dyDescent="0.2">
      <c r="A69">
        <v>54</v>
      </c>
      <c r="B69">
        <f t="shared" si="9"/>
        <v>5.4</v>
      </c>
      <c r="C69">
        <f t="shared" si="10"/>
        <v>0.17809293823119757</v>
      </c>
      <c r="D69">
        <f t="shared" si="11"/>
        <v>10.204274671849614</v>
      </c>
      <c r="E69">
        <f t="shared" si="12"/>
        <v>30.482125910113293</v>
      </c>
      <c r="F69">
        <f t="shared" si="13"/>
        <v>0.48212591011329309</v>
      </c>
      <c r="G69">
        <f t="shared" si="28"/>
        <v>3.0380122827410125</v>
      </c>
      <c r="H69">
        <f t="shared" si="40"/>
        <v>3.0066290979289239</v>
      </c>
      <c r="I69">
        <f t="shared" si="40"/>
        <v>3.0063015203472303</v>
      </c>
      <c r="J69">
        <f t="shared" si="40"/>
        <v>3.0062980650268676</v>
      </c>
      <c r="K69">
        <f t="shared" si="40"/>
        <v>3.0062980285757979</v>
      </c>
      <c r="L69">
        <f t="shared" si="40"/>
        <v>3.0062980281912655</v>
      </c>
      <c r="M69">
        <f t="shared" si="40"/>
        <v>3.0062980281872091</v>
      </c>
      <c r="N69">
        <f t="shared" si="40"/>
        <v>3.0062980281871661</v>
      </c>
      <c r="O69">
        <f t="shared" si="40"/>
        <v>3.0062980281871656</v>
      </c>
      <c r="P69">
        <f t="shared" si="40"/>
        <v>3.0062980281871656</v>
      </c>
      <c r="Q69">
        <f t="shared" si="40"/>
        <v>3.0062980281871656</v>
      </c>
      <c r="R69">
        <f t="shared" si="40"/>
        <v>3.0062980281871656</v>
      </c>
      <c r="S69">
        <f t="shared" si="40"/>
        <v>3.0062980281871656</v>
      </c>
      <c r="T69">
        <f t="shared" si="42"/>
        <v>0.10235074560702188</v>
      </c>
      <c r="U69">
        <f t="shared" si="16"/>
        <v>5.8644387105726361</v>
      </c>
      <c r="V69">
        <f t="shared" si="30"/>
        <v>1.2063129573924645</v>
      </c>
      <c r="W69" s="1">
        <f t="shared" si="43"/>
        <v>1.2945142479049987</v>
      </c>
      <c r="X69">
        <f t="shared" si="31"/>
        <v>2.04</v>
      </c>
      <c r="Y69">
        <f t="shared" si="49"/>
        <v>3.04</v>
      </c>
      <c r="Z69">
        <f t="shared" si="32"/>
        <v>0.10177984702831913</v>
      </c>
      <c r="AA69">
        <f t="shared" si="19"/>
        <v>5.8317276667507372</v>
      </c>
      <c r="AB69">
        <f t="shared" si="33"/>
        <v>1.2062424237829992</v>
      </c>
      <c r="AC69" s="1">
        <f t="shared" si="44"/>
        <v>1.300332751897918</v>
      </c>
      <c r="AD69" s="2">
        <f t="shared" si="34"/>
        <v>74.505776011976835</v>
      </c>
      <c r="AE69">
        <f t="shared" si="35"/>
        <v>0.12255931190197202</v>
      </c>
      <c r="AF69">
        <f t="shared" si="45"/>
        <v>5.4</v>
      </c>
      <c r="AG69">
        <f t="shared" si="46"/>
        <v>5.522559311901972</v>
      </c>
      <c r="AJ69">
        <f t="shared" si="47"/>
        <v>5.4</v>
      </c>
      <c r="AN69">
        <f t="shared" si="24"/>
        <v>2</v>
      </c>
      <c r="AO69">
        <f t="shared" si="4"/>
        <v>1.1065618389746277</v>
      </c>
      <c r="AP69">
        <f t="shared" si="25"/>
        <v>2.0470406703957247</v>
      </c>
      <c r="AQ69">
        <f t="shared" si="26"/>
        <v>1.0977991967489535</v>
      </c>
      <c r="AR69">
        <f t="shared" si="27"/>
        <v>5.5389821106914923</v>
      </c>
      <c r="AS69">
        <f t="shared" si="7"/>
        <v>-7.2628213833549102</v>
      </c>
      <c r="AU69">
        <f t="shared" si="8"/>
        <v>79.795725328150382</v>
      </c>
      <c r="AW69">
        <v>4</v>
      </c>
    </row>
    <row r="70" spans="1:49" x14ac:dyDescent="0.2">
      <c r="A70">
        <v>55</v>
      </c>
      <c r="B70">
        <f t="shared" si="9"/>
        <v>5.5</v>
      </c>
      <c r="C70">
        <f t="shared" si="10"/>
        <v>0.18131977440149022</v>
      </c>
      <c r="D70">
        <f t="shared" si="11"/>
        <v>10.389164218452407</v>
      </c>
      <c r="E70">
        <f t="shared" si="12"/>
        <v>30.5</v>
      </c>
      <c r="F70">
        <f t="shared" si="13"/>
        <v>0.5</v>
      </c>
      <c r="G70">
        <f t="shared" si="28"/>
        <v>2.9863102286505105</v>
      </c>
      <c r="H70">
        <f t="shared" si="40"/>
        <v>2.953792088365641</v>
      </c>
      <c r="I70">
        <f t="shared" si="40"/>
        <v>2.9534340978856228</v>
      </c>
      <c r="J70">
        <f t="shared" si="40"/>
        <v>2.9534301129171281</v>
      </c>
      <c r="K70">
        <f t="shared" si="40"/>
        <v>2.9534300685530428</v>
      </c>
      <c r="L70">
        <f t="shared" si="40"/>
        <v>2.9534300680591428</v>
      </c>
      <c r="M70">
        <f t="shared" si="40"/>
        <v>2.9534300680536445</v>
      </c>
      <c r="N70">
        <f t="shared" si="40"/>
        <v>2.9534300680535828</v>
      </c>
      <c r="O70">
        <f t="shared" si="40"/>
        <v>2.9534300680535823</v>
      </c>
      <c r="P70">
        <f t="shared" si="40"/>
        <v>2.9534300680535823</v>
      </c>
      <c r="Q70">
        <f t="shared" si="40"/>
        <v>2.9534300680535823</v>
      </c>
      <c r="R70">
        <f t="shared" si="40"/>
        <v>2.9534300680535823</v>
      </c>
      <c r="S70">
        <f t="shared" si="40"/>
        <v>2.9534300680535823</v>
      </c>
      <c r="T70">
        <f t="shared" si="42"/>
        <v>0.10512347121723509</v>
      </c>
      <c r="U70">
        <f t="shared" si="16"/>
        <v>6.0233088712724223</v>
      </c>
      <c r="V70">
        <f t="shared" si="30"/>
        <v>1.2066612351870676</v>
      </c>
      <c r="W70" s="1">
        <f t="shared" si="43"/>
        <v>1.2945142479049985</v>
      </c>
      <c r="X70">
        <f t="shared" si="31"/>
        <v>2.04</v>
      </c>
      <c r="Y70">
        <f t="shared" si="49"/>
        <v>3.04</v>
      </c>
      <c r="Z70">
        <f t="shared" si="32"/>
        <v>0.10361040473287834</v>
      </c>
      <c r="AA70">
        <f t="shared" si="19"/>
        <v>5.9366139907426705</v>
      </c>
      <c r="AB70">
        <f t="shared" si="33"/>
        <v>1.2064700065861937</v>
      </c>
      <c r="AC70" s="1">
        <f t="shared" si="44"/>
        <v>1.3095225606288339</v>
      </c>
      <c r="AD70" s="2">
        <f t="shared" si="34"/>
        <v>75.032328796177012</v>
      </c>
      <c r="AE70">
        <f t="shared" si="35"/>
        <v>0.12477931235621825</v>
      </c>
      <c r="AF70">
        <f t="shared" si="45"/>
        <v>5.5</v>
      </c>
      <c r="AG70">
        <f t="shared" si="46"/>
        <v>5.6247793123562184</v>
      </c>
      <c r="AJ70">
        <f t="shared" si="47"/>
        <v>5.5</v>
      </c>
      <c r="AN70">
        <f t="shared" si="24"/>
        <v>2</v>
      </c>
      <c r="AO70">
        <f t="shared" si="4"/>
        <v>1.0939229488081994</v>
      </c>
      <c r="AP70">
        <f t="shared" si="25"/>
        <v>2.0470406703957247</v>
      </c>
      <c r="AQ70">
        <f t="shared" si="26"/>
        <v>1.0849440707420044</v>
      </c>
      <c r="AR70">
        <f t="shared" si="27"/>
        <v>5.6398705876551416</v>
      </c>
      <c r="AS70">
        <f t="shared" si="7"/>
        <v>-7.3924376815736066</v>
      </c>
      <c r="AU70">
        <f t="shared" si="8"/>
        <v>79.610835781547593</v>
      </c>
      <c r="AW70">
        <v>4</v>
      </c>
    </row>
    <row r="71" spans="1:49" x14ac:dyDescent="0.2">
      <c r="A71">
        <v>56</v>
      </c>
      <c r="B71">
        <f t="shared" si="9"/>
        <v>5.6000000000000005</v>
      </c>
      <c r="C71">
        <f t="shared" si="10"/>
        <v>0.18454279719061453</v>
      </c>
      <c r="D71">
        <f t="shared" si="11"/>
        <v>10.573835267964546</v>
      </c>
      <c r="E71">
        <f t="shared" si="12"/>
        <v>30.51819129633996</v>
      </c>
      <c r="F71">
        <f t="shared" si="13"/>
        <v>0.51819129633996042</v>
      </c>
      <c r="G71">
        <f t="shared" si="28"/>
        <v>2.9341462411492114</v>
      </c>
      <c r="H71">
        <f t="shared" si="40"/>
        <v>2.9004750506321182</v>
      </c>
      <c r="I71">
        <f t="shared" si="40"/>
        <v>2.9000841667075719</v>
      </c>
      <c r="J71">
        <f t="shared" si="40"/>
        <v>2.9000795756969082</v>
      </c>
      <c r="K71">
        <f t="shared" si="40"/>
        <v>2.9000795217672075</v>
      </c>
      <c r="L71">
        <f t="shared" si="40"/>
        <v>2.9000795211337049</v>
      </c>
      <c r="M71">
        <f t="shared" si="40"/>
        <v>2.9000795211262629</v>
      </c>
      <c r="N71">
        <f t="shared" si="40"/>
        <v>2.9000795211261758</v>
      </c>
      <c r="O71">
        <f t="shared" si="40"/>
        <v>2.9000795211261745</v>
      </c>
      <c r="P71">
        <f t="shared" si="40"/>
        <v>2.9000795211261745</v>
      </c>
      <c r="Q71">
        <f t="shared" si="40"/>
        <v>2.9000795211261745</v>
      </c>
      <c r="R71">
        <f t="shared" si="40"/>
        <v>2.9000795211261745</v>
      </c>
      <c r="S71">
        <f t="shared" si="40"/>
        <v>2.9000795211261745</v>
      </c>
      <c r="T71">
        <f t="shared" si="42"/>
        <v>0.10796134214931154</v>
      </c>
      <c r="U71">
        <f t="shared" si="16"/>
        <v>6.1859116940557293</v>
      </c>
      <c r="V71">
        <f t="shared" si="30"/>
        <v>1.2070275161420234</v>
      </c>
      <c r="W71" s="1">
        <f t="shared" si="43"/>
        <v>1.2945142479049987</v>
      </c>
      <c r="X71">
        <f t="shared" si="31"/>
        <v>2.04</v>
      </c>
      <c r="Y71">
        <f t="shared" si="49"/>
        <v>3.04</v>
      </c>
      <c r="Z71">
        <f t="shared" si="32"/>
        <v>0.10543806602661931</v>
      </c>
      <c r="AA71">
        <f t="shared" si="19"/>
        <v>6.0413343577244873</v>
      </c>
      <c r="AB71">
        <f t="shared" si="33"/>
        <v>1.2067013497371037</v>
      </c>
      <c r="AC71" s="1">
        <f t="shared" si="44"/>
        <v>1.3188752140785662</v>
      </c>
      <c r="AD71" s="2">
        <f t="shared" si="34"/>
        <v>75.568212170664296</v>
      </c>
      <c r="AE71">
        <f t="shared" si="35"/>
        <v>0.12699664348851189</v>
      </c>
      <c r="AF71">
        <f t="shared" si="45"/>
        <v>5.6000000000000005</v>
      </c>
      <c r="AG71">
        <f t="shared" si="46"/>
        <v>5.726996643488512</v>
      </c>
      <c r="AJ71">
        <f t="shared" si="47"/>
        <v>5.6000000000000005</v>
      </c>
      <c r="AN71">
        <f t="shared" si="24"/>
        <v>2</v>
      </c>
      <c r="AO71">
        <f t="shared" si="4"/>
        <v>1.0810597598076395</v>
      </c>
      <c r="AP71">
        <f t="shared" si="25"/>
        <v>2.0470406703957247</v>
      </c>
      <c r="AQ71">
        <f t="shared" si="26"/>
        <v>1.0718686584237029</v>
      </c>
      <c r="AR71">
        <f t="shared" si="27"/>
        <v>5.7406690561720035</v>
      </c>
      <c r="AS71">
        <f t="shared" si="7"/>
        <v>-7.5218604440625496</v>
      </c>
      <c r="AU71">
        <f t="shared" si="8"/>
        <v>79.42616473203546</v>
      </c>
      <c r="AW71">
        <v>4</v>
      </c>
    </row>
    <row r="72" spans="1:49" x14ac:dyDescent="0.2">
      <c r="A72">
        <v>57</v>
      </c>
      <c r="B72">
        <f t="shared" si="9"/>
        <v>5.7</v>
      </c>
      <c r="C72">
        <f t="shared" si="10"/>
        <v>0.18776194651359343</v>
      </c>
      <c r="D72">
        <f t="shared" si="11"/>
        <v>10.758284377668888</v>
      </c>
      <c r="E72">
        <f t="shared" si="12"/>
        <v>30.5366992322353</v>
      </c>
      <c r="F72">
        <f t="shared" si="13"/>
        <v>0.53669923223529992</v>
      </c>
      <c r="G72">
        <f t="shared" si="28"/>
        <v>2.8815459674156489</v>
      </c>
      <c r="H72">
        <f t="shared" si="40"/>
        <v>2.8467037707164886</v>
      </c>
      <c r="I72">
        <f t="shared" si="40"/>
        <v>2.8462773200673865</v>
      </c>
      <c r="J72">
        <f t="shared" si="40"/>
        <v>2.8462720358537061</v>
      </c>
      <c r="K72">
        <f t="shared" si="40"/>
        <v>2.8462719703662929</v>
      </c>
      <c r="L72">
        <f t="shared" si="40"/>
        <v>2.8462719695547043</v>
      </c>
      <c r="M72">
        <f t="shared" si="40"/>
        <v>2.8462719695446461</v>
      </c>
      <c r="N72">
        <f t="shared" si="40"/>
        <v>2.8462719695445213</v>
      </c>
      <c r="O72">
        <f t="shared" si="40"/>
        <v>2.8462719695445196</v>
      </c>
      <c r="P72">
        <f t="shared" si="40"/>
        <v>2.8462719695445196</v>
      </c>
      <c r="Q72">
        <f t="shared" si="40"/>
        <v>2.8462719695445196</v>
      </c>
      <c r="R72">
        <f t="shared" si="40"/>
        <v>2.8462719695445196</v>
      </c>
      <c r="S72">
        <f t="shared" si="40"/>
        <v>2.8462719695445196</v>
      </c>
      <c r="T72">
        <f t="shared" si="42"/>
        <v>0.11086759543710616</v>
      </c>
      <c r="U72">
        <f t="shared" si="16"/>
        <v>6.3524326527706858</v>
      </c>
      <c r="V72">
        <f t="shared" si="30"/>
        <v>1.2074129349817271</v>
      </c>
      <c r="W72" s="1">
        <f t="shared" si="43"/>
        <v>1.2945142479049987</v>
      </c>
      <c r="X72">
        <f t="shared" si="31"/>
        <v>2.04</v>
      </c>
      <c r="Y72">
        <f t="shared" si="49"/>
        <v>3.04</v>
      </c>
      <c r="Z72">
        <f t="shared" si="32"/>
        <v>0.10726278617688374</v>
      </c>
      <c r="AA72">
        <f t="shared" si="19"/>
        <v>6.1458862046280673</v>
      </c>
      <c r="AB72">
        <f t="shared" si="33"/>
        <v>1.2069364317536051</v>
      </c>
      <c r="AC72" s="1">
        <f t="shared" si="44"/>
        <v>1.3283904082723537</v>
      </c>
      <c r="AD72" s="2">
        <f t="shared" si="34"/>
        <v>76.113408718454124</v>
      </c>
      <c r="AE72">
        <f t="shared" si="35"/>
        <v>0.12921126225730026</v>
      </c>
      <c r="AF72">
        <f t="shared" si="45"/>
        <v>5.7</v>
      </c>
      <c r="AG72">
        <f t="shared" si="46"/>
        <v>5.8292112622573002</v>
      </c>
      <c r="AJ72">
        <f t="shared" si="47"/>
        <v>5.7</v>
      </c>
      <c r="AN72">
        <f t="shared" si="24"/>
        <v>2</v>
      </c>
      <c r="AO72">
        <f t="shared" si="4"/>
        <v>1.067972672830279</v>
      </c>
      <c r="AP72">
        <f t="shared" si="25"/>
        <v>2.0470406703957247</v>
      </c>
      <c r="AQ72">
        <f t="shared" si="26"/>
        <v>1.0585737678169447</v>
      </c>
      <c r="AR72">
        <f t="shared" si="27"/>
        <v>5.841376122460928</v>
      </c>
      <c r="AS72">
        <f t="shared" si="7"/>
        <v>-7.651086653158262</v>
      </c>
      <c r="AU72">
        <f t="shared" si="8"/>
        <v>79.241715622331114</v>
      </c>
      <c r="AW72">
        <v>4</v>
      </c>
    </row>
    <row r="73" spans="1:49" x14ac:dyDescent="0.2">
      <c r="A73">
        <v>58</v>
      </c>
      <c r="B73">
        <f t="shared" si="9"/>
        <v>5.8000000000000007</v>
      </c>
      <c r="C73">
        <f t="shared" si="10"/>
        <v>0.19097716275089588</v>
      </c>
      <c r="D73">
        <f t="shared" si="11"/>
        <v>10.942508131517192</v>
      </c>
      <c r="E73">
        <f t="shared" si="12"/>
        <v>30.555523232306136</v>
      </c>
      <c r="F73">
        <f t="shared" si="13"/>
        <v>0.55552323230613609</v>
      </c>
      <c r="G73">
        <f t="shared" si="28"/>
        <v>2.8285354383658783</v>
      </c>
      <c r="H73">
        <f t="shared" si="40"/>
        <v>2.7925044199862028</v>
      </c>
      <c r="I73">
        <f t="shared" si="40"/>
        <v>2.7920395203512429</v>
      </c>
      <c r="J73">
        <f t="shared" si="40"/>
        <v>2.7920334434533918</v>
      </c>
      <c r="K73">
        <f t="shared" si="40"/>
        <v>2.7920333640063149</v>
      </c>
      <c r="L73">
        <f t="shared" si="40"/>
        <v>2.7920333629676515</v>
      </c>
      <c r="M73">
        <f t="shared" si="40"/>
        <v>2.7920333629540721</v>
      </c>
      <c r="N73">
        <f t="shared" si="40"/>
        <v>2.7920333629538949</v>
      </c>
      <c r="O73">
        <f t="shared" si="40"/>
        <v>2.7920333629538927</v>
      </c>
      <c r="P73">
        <f t="shared" si="40"/>
        <v>2.7920333629538927</v>
      </c>
      <c r="Q73">
        <f t="shared" si="40"/>
        <v>2.7920333629538927</v>
      </c>
      <c r="R73">
        <f t="shared" si="40"/>
        <v>2.7920333629538927</v>
      </c>
      <c r="S73">
        <f t="shared" si="40"/>
        <v>2.7920333629538927</v>
      </c>
      <c r="T73">
        <f t="shared" si="42"/>
        <v>0.11384566783352411</v>
      </c>
      <c r="U73">
        <f t="shared" si="16"/>
        <v>6.523068664661575</v>
      </c>
      <c r="V73">
        <f t="shared" si="30"/>
        <v>1.2078187199870276</v>
      </c>
      <c r="W73" s="1">
        <f t="shared" si="43"/>
        <v>1.2945142479049987</v>
      </c>
      <c r="X73">
        <f t="shared" si="31"/>
        <v>2.04</v>
      </c>
      <c r="Y73">
        <f t="shared" si="49"/>
        <v>3.04</v>
      </c>
      <c r="Z73">
        <f t="shared" si="32"/>
        <v>0.10908452084813298</v>
      </c>
      <c r="AA73">
        <f t="shared" si="19"/>
        <v>6.2502669911392443</v>
      </c>
      <c r="AB73">
        <f t="shared" si="33"/>
        <v>1.2071752308682278</v>
      </c>
      <c r="AC73" s="1">
        <f t="shared" si="44"/>
        <v>1.3380678347189554</v>
      </c>
      <c r="AD73" s="2">
        <f t="shared" si="34"/>
        <v>76.667900763779073</v>
      </c>
      <c r="AE73">
        <f t="shared" si="35"/>
        <v>0.13142312590164443</v>
      </c>
      <c r="AF73">
        <f t="shared" si="45"/>
        <v>5.8000000000000007</v>
      </c>
      <c r="AG73">
        <f t="shared" si="46"/>
        <v>5.9314231259016452</v>
      </c>
      <c r="AJ73">
        <f t="shared" si="47"/>
        <v>5.8000000000000007</v>
      </c>
      <c r="AN73">
        <f t="shared" si="24"/>
        <v>2</v>
      </c>
      <c r="AO73">
        <f t="shared" si="4"/>
        <v>1.0546620947311345</v>
      </c>
      <c r="AP73">
        <f t="shared" si="25"/>
        <v>2.0470406703957247</v>
      </c>
      <c r="AQ73">
        <f t="shared" si="26"/>
        <v>1.0450602178745338</v>
      </c>
      <c r="AR73">
        <f t="shared" si="27"/>
        <v>5.9419904048825014</v>
      </c>
      <c r="AS73">
        <f t="shared" si="7"/>
        <v>-7.7801133146746633</v>
      </c>
      <c r="AU73">
        <f t="shared" si="8"/>
        <v>79.057491868482813</v>
      </c>
      <c r="AW73">
        <v>4</v>
      </c>
    </row>
    <row r="74" spans="1:49" x14ac:dyDescent="0.2">
      <c r="A74">
        <v>59</v>
      </c>
      <c r="B74">
        <f t="shared" si="9"/>
        <v>5.9</v>
      </c>
      <c r="C74">
        <f t="shared" si="10"/>
        <v>0.19418838675384306</v>
      </c>
      <c r="D74">
        <f t="shared" si="11"/>
        <v>11.126503140439837</v>
      </c>
      <c r="E74">
        <f t="shared" si="12"/>
        <v>30.574662712775755</v>
      </c>
      <c r="F74">
        <f t="shared" si="13"/>
        <v>0.57466271277575487</v>
      </c>
      <c r="G74">
        <f t="shared" si="28"/>
        <v>2.7751410647987629</v>
      </c>
      <c r="H74">
        <f t="shared" si="40"/>
        <v>2.7379035512933445</v>
      </c>
      <c r="I74">
        <f t="shared" si="40"/>
        <v>2.7373970935653467</v>
      </c>
      <c r="J74">
        <f t="shared" si="40"/>
        <v>2.7373901103892626</v>
      </c>
      <c r="K74">
        <f t="shared" si="40"/>
        <v>2.7373900140852823</v>
      </c>
      <c r="L74">
        <f t="shared" si="40"/>
        <v>2.7373900127571646</v>
      </c>
      <c r="M74">
        <f t="shared" si="40"/>
        <v>2.7373900127388486</v>
      </c>
      <c r="N74">
        <f t="shared" si="40"/>
        <v>2.7373900127385959</v>
      </c>
      <c r="O74">
        <f t="shared" si="40"/>
        <v>2.7373900127385928</v>
      </c>
      <c r="P74">
        <f t="shared" si="40"/>
        <v>2.7373900127385928</v>
      </c>
      <c r="Q74">
        <f t="shared" ref="O74:S80" si="50">(($F$4*SQRT($G$15)-$F74)/$F$4)^2*(COS(ASIN(SIN($C74)/SQRT(P74))))^2</f>
        <v>2.7373900127385928</v>
      </c>
      <c r="R74">
        <f t="shared" si="50"/>
        <v>2.7373900127385928</v>
      </c>
      <c r="S74">
        <f t="shared" si="50"/>
        <v>2.7373900127385928</v>
      </c>
      <c r="T74">
        <f t="shared" si="42"/>
        <v>0.11689921239445936</v>
      </c>
      <c r="U74">
        <f t="shared" si="16"/>
        <v>6.6980290405865617</v>
      </c>
      <c r="V74">
        <f t="shared" si="30"/>
        <v>1.2082462023731972</v>
      </c>
      <c r="W74" s="1">
        <f t="shared" si="43"/>
        <v>1.2945142479049985</v>
      </c>
      <c r="X74">
        <f t="shared" si="31"/>
        <v>2.04</v>
      </c>
      <c r="Y74">
        <f t="shared" si="49"/>
        <v>3.04</v>
      </c>
      <c r="Z74">
        <f t="shared" si="32"/>
        <v>0.1109032261063938</v>
      </c>
      <c r="AA74">
        <f t="shared" si="19"/>
        <v>6.3544741999525334</v>
      </c>
      <c r="AB74">
        <f t="shared" si="33"/>
        <v>1.2074177250330489</v>
      </c>
      <c r="AC74" s="1">
        <f t="shared" si="44"/>
        <v>1.3479071804577836</v>
      </c>
      <c r="AD74" s="2">
        <f t="shared" si="34"/>
        <v>77.231670374789445</v>
      </c>
      <c r="AE74">
        <f t="shared" si="35"/>
        <v>0.13363219194484427</v>
      </c>
      <c r="AF74">
        <f t="shared" si="45"/>
        <v>5.9</v>
      </c>
      <c r="AG74">
        <f t="shared" si="46"/>
        <v>6.0336321919448448</v>
      </c>
      <c r="AJ74">
        <f t="shared" si="47"/>
        <v>5.9</v>
      </c>
      <c r="AN74">
        <f t="shared" si="24"/>
        <v>2</v>
      </c>
      <c r="AO74">
        <f t="shared" si="4"/>
        <v>1.0411284383026798</v>
      </c>
      <c r="AP74">
        <f t="shared" si="25"/>
        <v>2.0470406703957247</v>
      </c>
      <c r="AQ74">
        <f t="shared" si="26"/>
        <v>1.0313288383055093</v>
      </c>
      <c r="AR74">
        <f t="shared" si="27"/>
        <v>6.0425105340737506</v>
      </c>
      <c r="AS74">
        <f t="shared" si="7"/>
        <v>-7.9089374581966352</v>
      </c>
      <c r="AU74">
        <f t="shared" si="8"/>
        <v>78.873496859560163</v>
      </c>
      <c r="AW74">
        <v>4</v>
      </c>
    </row>
    <row r="75" spans="1:49" x14ac:dyDescent="0.2">
      <c r="A75">
        <v>60</v>
      </c>
      <c r="B75">
        <f t="shared" si="9"/>
        <v>6</v>
      </c>
      <c r="C75">
        <f t="shared" si="10"/>
        <v>0.19739555984988078</v>
      </c>
      <c r="D75">
        <f t="shared" si="11"/>
        <v>11.31026604264795</v>
      </c>
      <c r="E75">
        <f t="shared" si="12"/>
        <v>30.594117081556711</v>
      </c>
      <c r="F75">
        <f t="shared" si="13"/>
        <v>0.5941170815567105</v>
      </c>
      <c r="G75">
        <f t="shared" si="28"/>
        <v>2.7213896335013428</v>
      </c>
      <c r="H75">
        <f t="shared" ref="H75:S98" si="51">(($F$4*SQRT($G$15)-$F75)/$F$4)^2*(COS(ASIN(SIN($C75)/SQRT(G75))))^2</f>
        <v>2.6829280950398045</v>
      </c>
      <c r="I75">
        <f t="shared" si="51"/>
        <v>2.6823767235947167</v>
      </c>
      <c r="J75">
        <f t="shared" si="51"/>
        <v>2.6823687043615032</v>
      </c>
      <c r="K75">
        <f t="shared" si="51"/>
        <v>2.6823685877041883</v>
      </c>
      <c r="L75">
        <f t="shared" si="51"/>
        <v>2.6823685860071471</v>
      </c>
      <c r="M75">
        <f t="shared" si="51"/>
        <v>2.6823685859824602</v>
      </c>
      <c r="N75">
        <f t="shared" si="51"/>
        <v>2.6823685859821005</v>
      </c>
      <c r="O75">
        <f t="shared" si="50"/>
        <v>2.6823685859820956</v>
      </c>
      <c r="P75">
        <f t="shared" si="50"/>
        <v>2.6823685859820956</v>
      </c>
      <c r="Q75">
        <f t="shared" si="50"/>
        <v>2.6823685859820956</v>
      </c>
      <c r="R75">
        <f t="shared" si="50"/>
        <v>2.6823685859820956</v>
      </c>
      <c r="S75">
        <f t="shared" si="50"/>
        <v>2.6823685859820956</v>
      </c>
      <c r="T75">
        <f t="shared" si="42"/>
        <v>0.12003211675924662</v>
      </c>
      <c r="U75">
        <f t="shared" si="16"/>
        <v>6.8775365324413142</v>
      </c>
      <c r="V75">
        <f t="shared" si="30"/>
        <v>1.2086968268017522</v>
      </c>
      <c r="W75" s="1">
        <f t="shared" si="43"/>
        <v>1.2945142479049989</v>
      </c>
      <c r="X75">
        <f t="shared" si="31"/>
        <v>2.04</v>
      </c>
      <c r="Y75">
        <f t="shared" si="49"/>
        <v>3.04</v>
      </c>
      <c r="Z75">
        <f t="shared" si="32"/>
        <v>0.11271885842358317</v>
      </c>
      <c r="AA75">
        <f t="shared" si="19"/>
        <v>6.4585053370189307</v>
      </c>
      <c r="AB75">
        <f t="shared" si="33"/>
        <v>1.2076638919246256</v>
      </c>
      <c r="AC75" s="1">
        <f t="shared" si="44"/>
        <v>1.3579081281065346</v>
      </c>
      <c r="AD75" s="2">
        <f t="shared" si="34"/>
        <v>77.804699366282421</v>
      </c>
      <c r="AE75">
        <f t="shared" si="35"/>
        <v>0.13583841819799758</v>
      </c>
      <c r="AF75" s="3">
        <f t="shared" si="45"/>
        <v>6</v>
      </c>
      <c r="AG75" s="3">
        <f t="shared" si="46"/>
        <v>6.1358384181979977</v>
      </c>
      <c r="AJ75">
        <f t="shared" si="47"/>
        <v>6</v>
      </c>
      <c r="AN75">
        <f t="shared" si="24"/>
        <v>2</v>
      </c>
      <c r="AO75">
        <f t="shared" si="4"/>
        <v>1.027372122213962</v>
      </c>
      <c r="AP75">
        <f t="shared" si="25"/>
        <v>2.0470406703957247</v>
      </c>
      <c r="AQ75">
        <f t="shared" si="26"/>
        <v>1.0173804694000521</v>
      </c>
      <c r="AR75">
        <f t="shared" si="27"/>
        <v>6.1429351530791143</v>
      </c>
      <c r="AS75">
        <f t="shared" si="7"/>
        <v>-8.0375561373421149</v>
      </c>
      <c r="AU75">
        <f t="shared" si="8"/>
        <v>78.689733957352047</v>
      </c>
      <c r="AW75">
        <v>4</v>
      </c>
    </row>
    <row r="76" spans="1:49" x14ac:dyDescent="0.2">
      <c r="A76">
        <v>61</v>
      </c>
      <c r="B76">
        <f t="shared" si="9"/>
        <v>6.1000000000000005</v>
      </c>
      <c r="C76">
        <f t="shared" si="10"/>
        <v>0.20059862384771762</v>
      </c>
      <c r="D76">
        <f t="shared" si="11"/>
        <v>11.493793503927794</v>
      </c>
      <c r="E76">
        <f t="shared" si="12"/>
        <v>30.613885738337757</v>
      </c>
      <c r="F76">
        <f t="shared" si="13"/>
        <v>0.61388573833775695</v>
      </c>
      <c r="G76">
        <f t="shared" si="28"/>
        <v>2.6673083033157412</v>
      </c>
      <c r="H76">
        <f t="shared" si="51"/>
        <v>2.6276053552037921</v>
      </c>
      <c r="I76">
        <f t="shared" si="51"/>
        <v>2.6270054462084556</v>
      </c>
      <c r="J76">
        <f t="shared" si="51"/>
        <v>2.6269962425554709</v>
      </c>
      <c r="K76">
        <f t="shared" si="51"/>
        <v>2.6269961013226011</v>
      </c>
      <c r="L76">
        <f t="shared" si="51"/>
        <v>2.6269960991553316</v>
      </c>
      <c r="M76">
        <f t="shared" si="51"/>
        <v>2.6269960991220742</v>
      </c>
      <c r="N76">
        <f t="shared" si="51"/>
        <v>2.626996099121564</v>
      </c>
      <c r="O76">
        <f t="shared" si="50"/>
        <v>2.626996099121556</v>
      </c>
      <c r="P76">
        <f t="shared" si="50"/>
        <v>2.626996099121556</v>
      </c>
      <c r="Q76">
        <f t="shared" si="50"/>
        <v>2.626996099121556</v>
      </c>
      <c r="R76">
        <f t="shared" si="50"/>
        <v>2.626996099121556</v>
      </c>
      <c r="S76">
        <f t="shared" si="50"/>
        <v>2.626996099121556</v>
      </c>
      <c r="T76">
        <f t="shared" si="42"/>
        <v>0.12324852333909476</v>
      </c>
      <c r="U76">
        <f t="shared" si="16"/>
        <v>7.0618284899051584</v>
      </c>
      <c r="V76">
        <f t="shared" si="30"/>
        <v>1.2091721631876329</v>
      </c>
      <c r="W76" s="1">
        <f t="shared" si="43"/>
        <v>1.2945142479049987</v>
      </c>
      <c r="X76">
        <f t="shared" si="31"/>
        <v>1.6488888888888891</v>
      </c>
      <c r="Y76">
        <f>$AQ$7</f>
        <v>2.6488888888888891</v>
      </c>
      <c r="Z76">
        <f t="shared" si="32"/>
        <v>0.12273556476597403</v>
      </c>
      <c r="AA76">
        <f t="shared" si="19"/>
        <v>7.0324372617779165</v>
      </c>
      <c r="AB76">
        <f t="shared" si="33"/>
        <v>1.2090954921538337</v>
      </c>
      <c r="AC76" s="1">
        <f t="shared" si="44"/>
        <v>1.2985504488934021</v>
      </c>
      <c r="AD76" s="2">
        <f t="shared" si="34"/>
        <v>74.403654560182204</v>
      </c>
      <c r="AE76">
        <f t="shared" si="35"/>
        <v>0.14802671767867231</v>
      </c>
      <c r="AF76">
        <f t="shared" si="45"/>
        <v>6.1000000000000005</v>
      </c>
      <c r="AG76">
        <f t="shared" si="46"/>
        <v>6.2480267176786732</v>
      </c>
      <c r="AH76">
        <v>11.2</v>
      </c>
      <c r="AI76">
        <f>AH76*$C$3/180</f>
        <v>0.19547111111111112</v>
      </c>
      <c r="AJ76">
        <f t="shared" si="47"/>
        <v>6.1000000000000005</v>
      </c>
      <c r="AK76">
        <f>AJ76/SIN(AI76)</f>
        <v>31.40627584265755</v>
      </c>
      <c r="AN76">
        <f t="shared" si="24"/>
        <v>2</v>
      </c>
      <c r="AO76">
        <f t="shared" si="4"/>
        <v>1.0133935709491346</v>
      </c>
      <c r="AP76">
        <f t="shared" si="25"/>
        <v>2.0470406703957247</v>
      </c>
      <c r="AQ76">
        <f t="shared" si="26"/>
        <v>1.0032159618530943</v>
      </c>
      <c r="AR76">
        <f t="shared" si="27"/>
        <v>6.2432629174776562</v>
      </c>
      <c r="AS76">
        <f t="shared" si="7"/>
        <v>-8.1659664300326398</v>
      </c>
      <c r="AU76">
        <f t="shared" si="8"/>
        <v>78.50620649607221</v>
      </c>
      <c r="AW76">
        <v>4</v>
      </c>
    </row>
    <row r="77" spans="1:49" x14ac:dyDescent="0.2">
      <c r="A77">
        <v>62</v>
      </c>
      <c r="B77">
        <f t="shared" si="9"/>
        <v>6.2</v>
      </c>
      <c r="C77">
        <f t="shared" si="10"/>
        <v>0.20379752104232826</v>
      </c>
      <c r="D77">
        <f t="shared" si="11"/>
        <v>11.677082217927451</v>
      </c>
      <c r="E77">
        <f t="shared" si="12"/>
        <v>30.633968074671618</v>
      </c>
      <c r="F77">
        <f t="shared" si="13"/>
        <v>0.63396807467161764</v>
      </c>
      <c r="G77">
        <f t="shared" si="28"/>
        <v>2.6129246011687766</v>
      </c>
      <c r="H77">
        <f t="shared" si="51"/>
        <v>2.5719630053288722</v>
      </c>
      <c r="I77">
        <f t="shared" si="51"/>
        <v>2.5713106427831138</v>
      </c>
      <c r="J77">
        <f t="shared" si="51"/>
        <v>2.5713000849814311</v>
      </c>
      <c r="K77">
        <f t="shared" si="51"/>
        <v>2.5712999140704631</v>
      </c>
      <c r="L77">
        <f t="shared" si="51"/>
        <v>2.5712999113037243</v>
      </c>
      <c r="M77">
        <f t="shared" si="51"/>
        <v>2.5712999112589356</v>
      </c>
      <c r="N77">
        <f t="shared" si="51"/>
        <v>2.5712999112582104</v>
      </c>
      <c r="O77">
        <f t="shared" si="50"/>
        <v>2.5712999112581989</v>
      </c>
      <c r="P77">
        <f t="shared" si="50"/>
        <v>2.5712999112581985</v>
      </c>
      <c r="Q77">
        <f t="shared" si="50"/>
        <v>2.5712999112581985</v>
      </c>
      <c r="R77">
        <f t="shared" si="50"/>
        <v>2.5712999112581985</v>
      </c>
      <c r="S77">
        <f t="shared" si="50"/>
        <v>2.5712999112581985</v>
      </c>
      <c r="T77">
        <f t="shared" si="42"/>
        <v>0.12655285165628144</v>
      </c>
      <c r="U77">
        <f t="shared" si="16"/>
        <v>7.2511581404203911</v>
      </c>
      <c r="V77">
        <f t="shared" si="30"/>
        <v>1.2096739199900266</v>
      </c>
      <c r="W77" s="1">
        <f t="shared" si="43"/>
        <v>1.2945142479049985</v>
      </c>
      <c r="X77">
        <f t="shared" si="31"/>
        <v>1.6488888888888891</v>
      </c>
      <c r="Y77">
        <f t="shared" ref="Y77:Y85" si="52">$AQ$7</f>
        <v>2.6488888888888891</v>
      </c>
      <c r="Z77">
        <f t="shared" si="32"/>
        <v>0.12467582868920245</v>
      </c>
      <c r="AA77">
        <f t="shared" si="19"/>
        <v>7.1436094744728438</v>
      </c>
      <c r="AB77">
        <f t="shared" si="33"/>
        <v>1.2093872260770075</v>
      </c>
      <c r="AC77" s="1">
        <f t="shared" si="44"/>
        <v>1.3088901855052346</v>
      </c>
      <c r="AD77" s="2">
        <f t="shared" si="34"/>
        <v>74.996095301907445</v>
      </c>
      <c r="AE77">
        <f t="shared" si="35"/>
        <v>0.15039103230658124</v>
      </c>
      <c r="AF77">
        <f t="shared" si="45"/>
        <v>6.2</v>
      </c>
      <c r="AG77">
        <f t="shared" si="46"/>
        <v>6.3503910323065815</v>
      </c>
      <c r="AJ77">
        <f t="shared" si="47"/>
        <v>6.2</v>
      </c>
      <c r="AN77">
        <f t="shared" si="24"/>
        <v>2</v>
      </c>
      <c r="AO77">
        <f t="shared" si="4"/>
        <v>0.9991932147453928</v>
      </c>
      <c r="AP77">
        <f t="shared" si="25"/>
        <v>2.0470406703957247</v>
      </c>
      <c r="AQ77">
        <f t="shared" si="26"/>
        <v>0.98883617658667267</v>
      </c>
      <c r="AR77">
        <f t="shared" si="27"/>
        <v>6.3434924955065011</v>
      </c>
      <c r="AS77">
        <f t="shared" si="7"/>
        <v>-8.2941654387392294</v>
      </c>
      <c r="AU77">
        <f t="shared" si="8"/>
        <v>78.322917782072551</v>
      </c>
      <c r="AW77">
        <v>4</v>
      </c>
    </row>
    <row r="78" spans="1:49" x14ac:dyDescent="0.2">
      <c r="A78">
        <v>63</v>
      </c>
      <c r="B78">
        <f t="shared" si="9"/>
        <v>6.3000000000000007</v>
      </c>
      <c r="C78">
        <f t="shared" si="10"/>
        <v>0.20699219421982104</v>
      </c>
      <c r="D78">
        <f t="shared" si="11"/>
        <v>11.86012890643571</v>
      </c>
      <c r="E78">
        <f t="shared" si="12"/>
        <v>30.654363474063523</v>
      </c>
      <c r="F78">
        <f t="shared" si="13"/>
        <v>0.65436347406352269</v>
      </c>
      <c r="G78">
        <f t="shared" si="28"/>
        <v>2.5582664180656756</v>
      </c>
      <c r="H78">
        <f t="shared" si="51"/>
        <v>2.5160290844769388</v>
      </c>
      <c r="I78">
        <f t="shared" si="51"/>
        <v>2.5153200337113124</v>
      </c>
      <c r="J78">
        <f t="shared" si="51"/>
        <v>2.515307927432072</v>
      </c>
      <c r="K78">
        <f t="shared" si="51"/>
        <v>2.5153077206711116</v>
      </c>
      <c r="L78">
        <f t="shared" si="51"/>
        <v>2.5153077171398608</v>
      </c>
      <c r="M78">
        <f t="shared" si="51"/>
        <v>2.5153077170795508</v>
      </c>
      <c r="N78">
        <f t="shared" si="51"/>
        <v>2.5153077170785214</v>
      </c>
      <c r="O78">
        <f t="shared" si="50"/>
        <v>2.5153077170785036</v>
      </c>
      <c r="P78">
        <f t="shared" si="50"/>
        <v>2.5153077170785036</v>
      </c>
      <c r="Q78">
        <f t="shared" si="50"/>
        <v>2.5153077170785036</v>
      </c>
      <c r="R78">
        <f t="shared" si="50"/>
        <v>2.5153077170785036</v>
      </c>
      <c r="S78">
        <f t="shared" si="50"/>
        <v>2.5153077170785036</v>
      </c>
      <c r="T78">
        <f t="shared" si="42"/>
        <v>0.129949823113619</v>
      </c>
      <c r="U78">
        <f t="shared" si="16"/>
        <v>7.4457960084199959</v>
      </c>
      <c r="V78">
        <f t="shared" si="30"/>
        <v>1.2102039592069664</v>
      </c>
      <c r="W78" s="1">
        <f t="shared" si="43"/>
        <v>1.2945142479049989</v>
      </c>
      <c r="X78">
        <f t="shared" si="31"/>
        <v>1.6488888888888891</v>
      </c>
      <c r="Y78">
        <f t="shared" si="52"/>
        <v>2.6488888888888891</v>
      </c>
      <c r="Z78">
        <f t="shared" si="32"/>
        <v>0.12661272133645482</v>
      </c>
      <c r="AA78">
        <f t="shared" si="19"/>
        <v>7.2545885215858243</v>
      </c>
      <c r="AB78">
        <f t="shared" si="33"/>
        <v>1.2096831367837886</v>
      </c>
      <c r="AC78" s="1">
        <f t="shared" si="44"/>
        <v>1.3193908042765126</v>
      </c>
      <c r="AD78" s="2">
        <f t="shared" si="34"/>
        <v>75.597754184234361</v>
      </c>
      <c r="AE78">
        <f t="shared" si="35"/>
        <v>0.15275238596848925</v>
      </c>
      <c r="AF78">
        <f t="shared" si="45"/>
        <v>6.3000000000000007</v>
      </c>
      <c r="AG78">
        <f t="shared" si="46"/>
        <v>6.4527523859684903</v>
      </c>
      <c r="AJ78">
        <f t="shared" si="47"/>
        <v>6.3000000000000007</v>
      </c>
      <c r="AN78">
        <f t="shared" si="24"/>
        <v>2</v>
      </c>
      <c r="AO78">
        <f t="shared" si="4"/>
        <v>0.98477148953036875</v>
      </c>
      <c r="AP78">
        <f t="shared" si="25"/>
        <v>2.0470406703957247</v>
      </c>
      <c r="AQ78">
        <f t="shared" si="26"/>
        <v>0.97424198457113098</v>
      </c>
      <c r="AR78">
        <f t="shared" si="27"/>
        <v>6.4436225681805102</v>
      </c>
      <c r="AS78">
        <f t="shared" si="7"/>
        <v>-8.4221502907464085</v>
      </c>
      <c r="AU78">
        <f t="shared" si="8"/>
        <v>78.139871093564295</v>
      </c>
      <c r="AW78">
        <v>4</v>
      </c>
    </row>
    <row r="79" spans="1:49" x14ac:dyDescent="0.2">
      <c r="A79">
        <v>64</v>
      </c>
      <c r="B79">
        <f t="shared" si="9"/>
        <v>6.4</v>
      </c>
      <c r="C79">
        <f t="shared" si="10"/>
        <v>0.21018258666216955</v>
      </c>
      <c r="D79">
        <f t="shared" si="11"/>
        <v>12.042930319653196</v>
      </c>
      <c r="E79">
        <f t="shared" si="12"/>
        <v>30.675071312060545</v>
      </c>
      <c r="F79">
        <f t="shared" si="13"/>
        <v>0.67507131206054538</v>
      </c>
      <c r="G79">
        <f t="shared" si="28"/>
        <v>2.5033620050489991</v>
      </c>
      <c r="H79">
        <f t="shared" si="51"/>
        <v>2.4598319931462616</v>
      </c>
      <c r="I79">
        <f t="shared" si="51"/>
        <v>2.4590616714570031</v>
      </c>
      <c r="J79">
        <f t="shared" si="51"/>
        <v>2.4590477940060214</v>
      </c>
      <c r="K79">
        <f t="shared" si="51"/>
        <v>2.4590475439221096</v>
      </c>
      <c r="L79">
        <f t="shared" si="51"/>
        <v>2.4590475394153506</v>
      </c>
      <c r="M79">
        <f t="shared" si="51"/>
        <v>2.4590475393341342</v>
      </c>
      <c r="N79">
        <f t="shared" si="51"/>
        <v>2.459047539332671</v>
      </c>
      <c r="O79">
        <f t="shared" si="50"/>
        <v>2.4590475393326447</v>
      </c>
      <c r="P79">
        <f t="shared" si="50"/>
        <v>2.4590475393326439</v>
      </c>
      <c r="Q79">
        <f t="shared" si="50"/>
        <v>2.4590475393326439</v>
      </c>
      <c r="R79">
        <f t="shared" si="50"/>
        <v>2.4590475393326439</v>
      </c>
      <c r="S79">
        <f t="shared" si="50"/>
        <v>2.4590475393326439</v>
      </c>
      <c r="T79">
        <f t="shared" si="42"/>
        <v>0.13344448851695753</v>
      </c>
      <c r="U79">
        <f t="shared" si="16"/>
        <v>7.6460314922974231</v>
      </c>
      <c r="V79">
        <f t="shared" si="30"/>
        <v>1.2107643133319146</v>
      </c>
      <c r="W79" s="1">
        <f t="shared" si="43"/>
        <v>1.2945142479049987</v>
      </c>
      <c r="X79">
        <f t="shared" si="31"/>
        <v>1.6488888888888891</v>
      </c>
      <c r="Y79">
        <f t="shared" si="52"/>
        <v>2.6488888888888891</v>
      </c>
      <c r="Z79">
        <f t="shared" si="32"/>
        <v>0.12854619847615509</v>
      </c>
      <c r="AA79">
        <f t="shared" si="19"/>
        <v>7.3653718687594827</v>
      </c>
      <c r="AB79">
        <f t="shared" si="33"/>
        <v>1.2099831985629772</v>
      </c>
      <c r="AC79" s="1">
        <f t="shared" si="44"/>
        <v>1.3300519700753102</v>
      </c>
      <c r="AD79" s="2">
        <f t="shared" si="34"/>
        <v>76.208612004951718</v>
      </c>
      <c r="AE79">
        <f t="shared" si="35"/>
        <v>0.15511073723212415</v>
      </c>
      <c r="AF79">
        <f t="shared" si="45"/>
        <v>6.4</v>
      </c>
      <c r="AG79">
        <f t="shared" si="46"/>
        <v>6.5551107372321242</v>
      </c>
      <c r="AJ79">
        <f t="shared" si="47"/>
        <v>6.4</v>
      </c>
      <c r="AN79">
        <f t="shared" si="24"/>
        <v>2</v>
      </c>
      <c r="AO79">
        <f t="shared" si="4"/>
        <v>0.97012883685896156</v>
      </c>
      <c r="AP79">
        <f t="shared" si="25"/>
        <v>2.0470406703957247</v>
      </c>
      <c r="AQ79">
        <f t="shared" si="26"/>
        <v>0.95943426664520215</v>
      </c>
      <c r="AR79">
        <f t="shared" si="27"/>
        <v>6.5436518294081383</v>
      </c>
      <c r="AS79">
        <f t="shared" ref="AS79:AS101" si="53">ATAN((AQ79-AQ80)/(AR79-AR80))*180/3.141</f>
        <v>-8.5499181383883265</v>
      </c>
      <c r="AU79">
        <f t="shared" ref="AU79:AU114" si="54">90-D79</f>
        <v>77.957069680346805</v>
      </c>
      <c r="AW79">
        <v>4</v>
      </c>
    </row>
    <row r="80" spans="1:49" x14ac:dyDescent="0.2">
      <c r="A80">
        <v>65</v>
      </c>
      <c r="B80">
        <f t="shared" ref="B80:B115" si="55">A80*0.1</f>
        <v>6.5</v>
      </c>
      <c r="C80">
        <f t="shared" ref="C80:C115" si="56">ATAN(B80/$F$3)</f>
        <v>0.21336864215180798</v>
      </c>
      <c r="D80">
        <f t="shared" ref="D80:D115" si="57">C80*180/$C$3</f>
        <v>12.225483236455652</v>
      </c>
      <c r="E80">
        <f t="shared" ref="E80:E115" si="58">$F$3/COS(C80)</f>
        <v>30.696090956341656</v>
      </c>
      <c r="F80">
        <f t="shared" ref="F80:F115" si="59">E80-$F$3</f>
        <v>0.69609095634165641</v>
      </c>
      <c r="G80">
        <f t="shared" si="28"/>
        <v>2.4482399691242072</v>
      </c>
      <c r="H80">
        <f t="shared" si="51"/>
        <v>2.4034004891560459</v>
      </c>
      <c r="I80">
        <f t="shared" si="51"/>
        <v>2.4025639332125457</v>
      </c>
      <c r="J80">
        <f t="shared" si="51"/>
        <v>2.4025480291365753</v>
      </c>
      <c r="K80">
        <f t="shared" si="51"/>
        <v>2.4025477266709947</v>
      </c>
      <c r="L80">
        <f t="shared" si="51"/>
        <v>2.4025477209186299</v>
      </c>
      <c r="M80">
        <f t="shared" si="51"/>
        <v>2.4025477208092298</v>
      </c>
      <c r="N80">
        <f t="shared" si="51"/>
        <v>2.4025477208071497</v>
      </c>
      <c r="O80">
        <f t="shared" si="50"/>
        <v>2.4025477208071098</v>
      </c>
      <c r="P80">
        <f t="shared" si="50"/>
        <v>2.4025477208071089</v>
      </c>
      <c r="Q80">
        <f t="shared" si="50"/>
        <v>2.4025477208071089</v>
      </c>
      <c r="R80">
        <f t="shared" si="50"/>
        <v>2.4025477208071089</v>
      </c>
      <c r="S80">
        <f t="shared" si="50"/>
        <v>2.4025477208071089</v>
      </c>
      <c r="T80">
        <f t="shared" ref="T80:T111" si="60">ASIN(SIN($C80)/SQRT(S80))</f>
        <v>0.13704225872458492</v>
      </c>
      <c r="U80">
        <f t="shared" ref="U80:U115" si="61">T80*180/$C$3</f>
        <v>7.8521746205396417</v>
      </c>
      <c r="V80">
        <f t="shared" si="30"/>
        <v>1.2113572045761796</v>
      </c>
      <c r="W80" s="1">
        <f t="shared" ref="W80:W111" si="62">(V80*SQRT(S80)+F80)/$C$6*2*$C$3</f>
        <v>1.2945142479049987</v>
      </c>
      <c r="X80">
        <f t="shared" si="31"/>
        <v>1.6488888888888891</v>
      </c>
      <c r="Y80">
        <f t="shared" si="52"/>
        <v>2.6488888888888891</v>
      </c>
      <c r="Z80">
        <f t="shared" si="32"/>
        <v>0.13047621631933978</v>
      </c>
      <c r="AA80">
        <f t="shared" ref="AA80:AA115" si="63">Z80*180/$C$3</f>
        <v>7.4759570069970263</v>
      </c>
      <c r="AB80">
        <f t="shared" si="33"/>
        <v>1.210287385422169</v>
      </c>
      <c r="AC80" s="1">
        <f t="shared" ref="AC80:AC111" si="64">(AB80*SQRT(Y80)+F80)/$C$6*2*$C$3</f>
        <v>1.3408733435820415</v>
      </c>
      <c r="AD80" s="2">
        <f t="shared" si="34"/>
        <v>76.828649321905928</v>
      </c>
      <c r="AE80">
        <f t="shared" si="35"/>
        <v>0.15746604494947394</v>
      </c>
      <c r="AF80">
        <f t="shared" ref="AF80:AF115" si="65">A80*0.1</f>
        <v>6.5</v>
      </c>
      <c r="AG80">
        <f t="shared" ref="AG80:AG115" si="66">AE80+B80</f>
        <v>6.6574660449494738</v>
      </c>
      <c r="AJ80">
        <f t="shared" ref="AJ80:AJ115" si="67">A80*0.1</f>
        <v>6.5</v>
      </c>
      <c r="AN80">
        <f t="shared" ref="AN80:AN115" si="68">$F$5</f>
        <v>2</v>
      </c>
      <c r="AO80">
        <f t="shared" ref="AO80:AO113" si="69">($AP$115-F80)/SQRT(AN80)</f>
        <v>0.95526570384965892</v>
      </c>
      <c r="AP80">
        <f t="shared" ref="AP80:AP113" si="70">F80+SQRT(AN80)*AO80</f>
        <v>2.0470406703957247</v>
      </c>
      <c r="AQ80">
        <f t="shared" ref="AQ80:AQ114" si="71">AO80*COS(C80/SQRT(AN80))</f>
        <v>0.9444139133350764</v>
      </c>
      <c r="AR80">
        <f t="shared" ref="AR80:AR114" si="72">AO80*SIN(C80/SQRT(AN80))+B80</f>
        <v>6.6435789861035071</v>
      </c>
      <c r="AS80">
        <f t="shared" si="53"/>
        <v>-8.677466159286336</v>
      </c>
      <c r="AU80">
        <f t="shared" si="54"/>
        <v>77.774516763544341</v>
      </c>
      <c r="AW80">
        <v>4</v>
      </c>
    </row>
    <row r="81" spans="1:49" x14ac:dyDescent="0.2">
      <c r="A81">
        <v>66</v>
      </c>
      <c r="B81">
        <f t="shared" si="55"/>
        <v>6.6000000000000005</v>
      </c>
      <c r="C81">
        <f t="shared" si="56"/>
        <v>0.21655030497608929</v>
      </c>
      <c r="D81">
        <f t="shared" si="57"/>
        <v>12.407784464649394</v>
      </c>
      <c r="E81">
        <f t="shared" si="58"/>
        <v>30.717421766808489</v>
      </c>
      <c r="F81">
        <f t="shared" si="59"/>
        <v>0.71742176680848857</v>
      </c>
      <c r="G81">
        <f t="shared" ref="G81:G115" si="73">(($F$4*SQRT($G$15)-F81)/$F$4)^2</f>
        <v>2.3929292691530826</v>
      </c>
      <c r="H81">
        <f t="shared" si="51"/>
        <v>2.346763683498752</v>
      </c>
      <c r="I81">
        <f t="shared" si="51"/>
        <v>2.3458555131048633</v>
      </c>
      <c r="J81">
        <f t="shared" si="51"/>
        <v>2.3458372890534105</v>
      </c>
      <c r="K81">
        <f t="shared" si="51"/>
        <v>2.3458369232110421</v>
      </c>
      <c r="L81">
        <f t="shared" si="51"/>
        <v>2.345836915866808</v>
      </c>
      <c r="M81">
        <f t="shared" si="51"/>
        <v>2.3458369157193739</v>
      </c>
      <c r="N81">
        <f t="shared" si="51"/>
        <v>2.3458369157164141</v>
      </c>
      <c r="O81">
        <f t="shared" si="51"/>
        <v>2.3458369157163546</v>
      </c>
      <c r="P81">
        <f t="shared" si="51"/>
        <v>2.3458369157163537</v>
      </c>
      <c r="Q81">
        <f t="shared" si="51"/>
        <v>2.3458369157163537</v>
      </c>
      <c r="R81">
        <f t="shared" si="51"/>
        <v>2.3458369157163537</v>
      </c>
      <c r="S81">
        <f t="shared" si="51"/>
        <v>2.3458369157163537</v>
      </c>
      <c r="T81">
        <f t="shared" si="60"/>
        <v>0.14074893885799347</v>
      </c>
      <c r="U81">
        <f t="shared" si="61"/>
        <v>8.064558011917498</v>
      </c>
      <c r="V81">
        <f t="shared" ref="V81:V115" si="74">$F$4/COS(T81)</f>
        <v>1.2119850667159564</v>
      </c>
      <c r="W81" s="1">
        <f t="shared" si="62"/>
        <v>1.2945142479049987</v>
      </c>
      <c r="X81">
        <f t="shared" ref="X81:X115" si="75">(Y81-1)/($F$5-1)</f>
        <v>1.6488888888888891</v>
      </c>
      <c r="Y81">
        <f t="shared" si="52"/>
        <v>2.6488888888888891</v>
      </c>
      <c r="Z81">
        <f t="shared" ref="Z81:Z115" si="76">ASIN(SIN($C81)/SQRT(Y81))</f>
        <v>0.13240273152342541</v>
      </c>
      <c r="AA81">
        <f t="shared" si="63"/>
        <v>7.5863414528781066</v>
      </c>
      <c r="AB81">
        <f t="shared" ref="AB81:AB115" si="77">$F$4/COS(Z81)</f>
        <v>1.2105956710931913</v>
      </c>
      <c r="AC81" s="1">
        <f t="shared" si="64"/>
        <v>1.3518545813395648</v>
      </c>
      <c r="AD81" s="2">
        <f t="shared" ref="AD81:AD115" si="78">AC81*180/$C$3</f>
        <v>77.45784645587193</v>
      </c>
      <c r="AE81">
        <f t="shared" ref="AE81:AE115" si="79">$F$4*TAN(Z81)</f>
        <v>0.15981826825984088</v>
      </c>
      <c r="AF81">
        <f t="shared" si="65"/>
        <v>6.6000000000000005</v>
      </c>
      <c r="AG81">
        <f t="shared" si="66"/>
        <v>6.7598182682598411</v>
      </c>
      <c r="AJ81">
        <f t="shared" si="67"/>
        <v>6.6000000000000005</v>
      </c>
      <c r="AN81">
        <f t="shared" si="68"/>
        <v>2</v>
      </c>
      <c r="AO81">
        <f t="shared" si="69"/>
        <v>0.94018254312035698</v>
      </c>
      <c r="AP81">
        <f t="shared" si="70"/>
        <v>2.0470406703957247</v>
      </c>
      <c r="AQ81">
        <f t="shared" si="71"/>
        <v>0.92918182467251409</v>
      </c>
      <c r="AR81">
        <f t="shared" si="72"/>
        <v>6.7434027582946694</v>
      </c>
      <c r="AS81">
        <f t="shared" si="53"/>
        <v>-8.8047915565913399</v>
      </c>
      <c r="AU81">
        <f t="shared" si="54"/>
        <v>77.592215535350604</v>
      </c>
      <c r="AW81">
        <v>4</v>
      </c>
    </row>
    <row r="82" spans="1:49" x14ac:dyDescent="0.2">
      <c r="A82">
        <v>67</v>
      </c>
      <c r="B82">
        <f t="shared" si="55"/>
        <v>6.7</v>
      </c>
      <c r="C82">
        <f t="shared" si="56"/>
        <v>0.21972751993160636</v>
      </c>
      <c r="D82">
        <f t="shared" si="57"/>
        <v>12.589830841218889</v>
      </c>
      <c r="E82">
        <f t="shared" si="58"/>
        <v>30.739063095676809</v>
      </c>
      <c r="F82">
        <f t="shared" si="59"/>
        <v>0.7390630956768085</v>
      </c>
      <c r="G82">
        <f t="shared" si="73"/>
        <v>2.3374592117162392</v>
      </c>
      <c r="H82">
        <f t="shared" si="51"/>
        <v>2.2899510361614124</v>
      </c>
      <c r="I82">
        <f t="shared" si="51"/>
        <v>2.2889654138887496</v>
      </c>
      <c r="J82">
        <f t="shared" si="51"/>
        <v>2.2889445325914899</v>
      </c>
      <c r="K82">
        <f t="shared" si="51"/>
        <v>2.2889440900078357</v>
      </c>
      <c r="L82">
        <f t="shared" si="51"/>
        <v>2.2889440806270911</v>
      </c>
      <c r="M82">
        <f t="shared" si="51"/>
        <v>2.2889440804282621</v>
      </c>
      <c r="N82">
        <f t="shared" si="51"/>
        <v>2.2889440804240477</v>
      </c>
      <c r="O82">
        <f t="shared" si="51"/>
        <v>2.288944080423958</v>
      </c>
      <c r="P82">
        <f t="shared" si="51"/>
        <v>2.2889440804239571</v>
      </c>
      <c r="Q82">
        <f t="shared" si="51"/>
        <v>2.2889440804239563</v>
      </c>
      <c r="R82">
        <f t="shared" si="51"/>
        <v>2.2889440804239563</v>
      </c>
      <c r="S82">
        <f t="shared" si="51"/>
        <v>2.2889440804239563</v>
      </c>
      <c r="T82">
        <f t="shared" si="60"/>
        <v>0.14457076658063975</v>
      </c>
      <c r="U82">
        <f t="shared" si="61"/>
        <v>8.2835390687617867</v>
      </c>
      <c r="V82">
        <f t="shared" si="74"/>
        <v>1.2126505699891914</v>
      </c>
      <c r="W82" s="1">
        <f t="shared" si="62"/>
        <v>1.2945142479049987</v>
      </c>
      <c r="X82">
        <f t="shared" si="75"/>
        <v>1.6488888888888891</v>
      </c>
      <c r="Y82">
        <f t="shared" si="52"/>
        <v>2.6488888888888891</v>
      </c>
      <c r="Z82">
        <f t="shared" si="76"/>
        <v>0.13432570119584825</v>
      </c>
      <c r="AA82">
        <f t="shared" si="63"/>
        <v>7.6965227487673671</v>
      </c>
      <c r="AB82">
        <f t="shared" si="77"/>
        <v>1.2109080290375709</v>
      </c>
      <c r="AC82" s="1">
        <f t="shared" si="64"/>
        <v>1.3629953358036651</v>
      </c>
      <c r="AD82" s="2">
        <f t="shared" si="78"/>
        <v>78.096183493445707</v>
      </c>
      <c r="AE82">
        <f t="shared" si="79"/>
        <v>0.16216736659283429</v>
      </c>
      <c r="AF82">
        <f t="shared" si="65"/>
        <v>6.7</v>
      </c>
      <c r="AG82">
        <f t="shared" si="66"/>
        <v>6.8621673665928347</v>
      </c>
      <c r="AJ82">
        <f t="shared" si="67"/>
        <v>6.7</v>
      </c>
      <c r="AN82">
        <f t="shared" si="68"/>
        <v>2</v>
      </c>
      <c r="AO82">
        <f t="shared" si="69"/>
        <v>0.9248798127236797</v>
      </c>
      <c r="AP82">
        <f t="shared" si="70"/>
        <v>2.0470406703957247</v>
      </c>
      <c r="AQ82">
        <f t="shared" si="71"/>
        <v>0.91373891001205709</v>
      </c>
      <c r="AR82">
        <f t="shared" si="72"/>
        <v>6.8431218792280433</v>
      </c>
      <c r="AS82">
        <f t="shared" si="53"/>
        <v>-8.9318915591925307</v>
      </c>
      <c r="AU82">
        <f t="shared" si="54"/>
        <v>77.410169158781116</v>
      </c>
      <c r="AW82">
        <v>4</v>
      </c>
    </row>
    <row r="83" spans="1:49" x14ac:dyDescent="0.2">
      <c r="A83">
        <v>68</v>
      </c>
      <c r="B83">
        <f t="shared" si="55"/>
        <v>6.8000000000000007</v>
      </c>
      <c r="C83">
        <f t="shared" si="56"/>
        <v>0.22290023232837577</v>
      </c>
      <c r="D83">
        <f t="shared" si="57"/>
        <v>12.771619232566492</v>
      </c>
      <c r="E83">
        <f t="shared" si="58"/>
        <v>30.761014287568607</v>
      </c>
      <c r="F83">
        <f t="shared" si="59"/>
        <v>0.76101428756860656</v>
      </c>
      <c r="G83">
        <f t="shared" si="73"/>
        <v>2.2818594469461422</v>
      </c>
      <c r="H83">
        <f t="shared" si="51"/>
        <v>2.2329923519173973</v>
      </c>
      <c r="I83">
        <f t="shared" si="51"/>
        <v>2.2319229380546499</v>
      </c>
      <c r="J83">
        <f t="shared" si="51"/>
        <v>2.2318990112451909</v>
      </c>
      <c r="K83">
        <f t="shared" si="51"/>
        <v>2.2318984756502469</v>
      </c>
      <c r="L83">
        <f t="shared" si="51"/>
        <v>2.2318984636609729</v>
      </c>
      <c r="M83">
        <f t="shared" si="51"/>
        <v>2.2318984633925933</v>
      </c>
      <c r="N83">
        <f t="shared" si="51"/>
        <v>2.2318984633865857</v>
      </c>
      <c r="O83">
        <f t="shared" si="51"/>
        <v>2.2318984633864507</v>
      </c>
      <c r="P83">
        <f t="shared" si="51"/>
        <v>2.2318984633864476</v>
      </c>
      <c r="Q83">
        <f t="shared" si="51"/>
        <v>2.2318984633864476</v>
      </c>
      <c r="R83">
        <f t="shared" si="51"/>
        <v>2.2318984633864476</v>
      </c>
      <c r="S83">
        <f t="shared" si="51"/>
        <v>2.2318984633864476</v>
      </c>
      <c r="T83">
        <f t="shared" si="60"/>
        <v>0.14851445503758162</v>
      </c>
      <c r="U83">
        <f t="shared" si="61"/>
        <v>8.5095024372957795</v>
      </c>
      <c r="V83">
        <f t="shared" si="74"/>
        <v>1.2133566495480688</v>
      </c>
      <c r="W83" s="1">
        <f t="shared" si="62"/>
        <v>1.2945142479049985</v>
      </c>
      <c r="X83">
        <f t="shared" si="75"/>
        <v>1.6488888888888891</v>
      </c>
      <c r="Y83">
        <f t="shared" si="52"/>
        <v>2.6488888888888891</v>
      </c>
      <c r="Z83">
        <f t="shared" si="76"/>
        <v>0.13624508289757722</v>
      </c>
      <c r="AA83">
        <f t="shared" si="63"/>
        <v>7.8064984630157248</v>
      </c>
      <c r="AB83">
        <f t="shared" si="77"/>
        <v>1.2112244324520292</v>
      </c>
      <c r="AC83" s="1">
        <f t="shared" si="64"/>
        <v>1.3742952553938732</v>
      </c>
      <c r="AD83" s="2">
        <f t="shared" si="78"/>
        <v>78.743640289956133</v>
      </c>
      <c r="AE83">
        <f t="shared" si="79"/>
        <v>0.16451329967130368</v>
      </c>
      <c r="AF83">
        <f t="shared" si="65"/>
        <v>6.8000000000000007</v>
      </c>
      <c r="AG83">
        <f t="shared" si="66"/>
        <v>6.9645132996713048</v>
      </c>
      <c r="AJ83">
        <f t="shared" si="67"/>
        <v>6.8000000000000007</v>
      </c>
      <c r="AN83">
        <f t="shared" si="68"/>
        <v>2</v>
      </c>
      <c r="AO83">
        <f t="shared" si="69"/>
        <v>0.9093579760818622</v>
      </c>
      <c r="AP83">
        <f t="shared" si="70"/>
        <v>2.0470406703957247</v>
      </c>
      <c r="AQ83">
        <f t="shared" si="71"/>
        <v>0.89808608784745159</v>
      </c>
      <c r="AR83">
        <f t="shared" si="72"/>
        <v>6.9427350954690548</v>
      </c>
      <c r="AS83">
        <f t="shared" si="53"/>
        <v>-9.058763421945029</v>
      </c>
      <c r="AU83">
        <f t="shared" si="54"/>
        <v>77.228380767433507</v>
      </c>
      <c r="AW83">
        <v>4</v>
      </c>
    </row>
    <row r="84" spans="1:49" x14ac:dyDescent="0.2">
      <c r="A84">
        <v>69</v>
      </c>
      <c r="B84">
        <f t="shared" si="55"/>
        <v>6.9</v>
      </c>
      <c r="C84">
        <f t="shared" si="56"/>
        <v>0.2260683879938839</v>
      </c>
      <c r="D84">
        <f t="shared" si="57"/>
        <v>12.953146534744262</v>
      </c>
      <c r="E84">
        <f t="shared" si="58"/>
        <v>30.78327467960483</v>
      </c>
      <c r="F84">
        <f t="shared" si="59"/>
        <v>0.78327467960482977</v>
      </c>
      <c r="G84">
        <f t="shared" si="73"/>
        <v>2.2261599643317984</v>
      </c>
      <c r="H84">
        <f t="shared" si="51"/>
        <v>2.1759177760898001</v>
      </c>
      <c r="I84">
        <f t="shared" si="51"/>
        <v>2.1747576782648355</v>
      </c>
      <c r="J84">
        <f t="shared" si="51"/>
        <v>2.1747302583454298</v>
      </c>
      <c r="K84">
        <f t="shared" si="51"/>
        <v>2.1747296098979327</v>
      </c>
      <c r="L84">
        <f t="shared" si="51"/>
        <v>2.1747295945627458</v>
      </c>
      <c r="M84">
        <f t="shared" si="51"/>
        <v>2.1747295942000826</v>
      </c>
      <c r="N84">
        <f t="shared" si="51"/>
        <v>2.1747295941915059</v>
      </c>
      <c r="O84">
        <f t="shared" si="51"/>
        <v>2.174729594191303</v>
      </c>
      <c r="P84">
        <f t="shared" si="51"/>
        <v>2.1747295941912981</v>
      </c>
      <c r="Q84">
        <f t="shared" si="51"/>
        <v>2.1747295941912981</v>
      </c>
      <c r="R84">
        <f t="shared" si="51"/>
        <v>2.1747295941912981</v>
      </c>
      <c r="S84">
        <f t="shared" si="51"/>
        <v>2.1747295941912981</v>
      </c>
      <c r="T84">
        <f t="shared" si="60"/>
        <v>0.15258724115246075</v>
      </c>
      <c r="U84">
        <f t="shared" si="61"/>
        <v>8.7428627749301082</v>
      </c>
      <c r="V84">
        <f t="shared" si="74"/>
        <v>1.214106538071188</v>
      </c>
      <c r="W84" s="1">
        <f t="shared" si="62"/>
        <v>1.2945142479049989</v>
      </c>
      <c r="X84">
        <f t="shared" si="75"/>
        <v>1.6488888888888891</v>
      </c>
      <c r="Y84">
        <f t="shared" si="52"/>
        <v>2.6488888888888891</v>
      </c>
      <c r="Z84">
        <f t="shared" si="76"/>
        <v>0.13816083464649823</v>
      </c>
      <c r="AA84">
        <f t="shared" si="63"/>
        <v>7.9162661901542828</v>
      </c>
      <c r="AB84">
        <f t="shared" si="77"/>
        <v>1.2115448542740059</v>
      </c>
      <c r="AC84" s="1">
        <f t="shared" si="64"/>
        <v>1.3857539845446281</v>
      </c>
      <c r="AD84" s="2">
        <f t="shared" si="78"/>
        <v>79.400196472396317</v>
      </c>
      <c r="AE84">
        <f t="shared" si="79"/>
        <v>0.16685602751420905</v>
      </c>
      <c r="AF84">
        <f t="shared" si="65"/>
        <v>6.9</v>
      </c>
      <c r="AG84">
        <f t="shared" si="66"/>
        <v>7.0668560275142092</v>
      </c>
      <c r="AJ84">
        <f t="shared" si="67"/>
        <v>6.9</v>
      </c>
      <c r="AN84">
        <f t="shared" si="68"/>
        <v>2</v>
      </c>
      <c r="AO84">
        <f t="shared" si="69"/>
        <v>0.89361750192117773</v>
      </c>
      <c r="AP84">
        <f t="shared" si="70"/>
        <v>2.0470406703957247</v>
      </c>
      <c r="AQ84">
        <f t="shared" si="71"/>
        <v>0.88222428562731448</v>
      </c>
      <c r="AR84">
        <f t="shared" si="72"/>
        <v>7.0422411669989415</v>
      </c>
      <c r="AS84">
        <f t="shared" si="53"/>
        <v>-9.1854044258848333</v>
      </c>
      <c r="AU84">
        <f t="shared" si="54"/>
        <v>77.046853465255737</v>
      </c>
      <c r="AW84">
        <v>4</v>
      </c>
    </row>
    <row r="85" spans="1:49" x14ac:dyDescent="0.2">
      <c r="A85">
        <v>70</v>
      </c>
      <c r="B85">
        <f t="shared" si="55"/>
        <v>7</v>
      </c>
      <c r="C85">
        <f t="shared" si="56"/>
        <v>0.22923193327699534</v>
      </c>
      <c r="D85">
        <f t="shared" si="57"/>
        <v>13.134409673677911</v>
      </c>
      <c r="E85">
        <f t="shared" si="58"/>
        <v>30.805843601498726</v>
      </c>
      <c r="F85">
        <f t="shared" si="59"/>
        <v>0.8058436014987258</v>
      </c>
      <c r="G85">
        <f t="shared" si="73"/>
        <v>2.1703910884963893</v>
      </c>
      <c r="H85">
        <f t="shared" si="51"/>
        <v>2.118757790287749</v>
      </c>
      <c r="I85">
        <f t="shared" si="51"/>
        <v>2.1174995070162379</v>
      </c>
      <c r="J85">
        <f t="shared" si="51"/>
        <v>2.1174680772133221</v>
      </c>
      <c r="K85">
        <f t="shared" si="51"/>
        <v>2.1174672916714607</v>
      </c>
      <c r="L85">
        <f t="shared" si="51"/>
        <v>2.1174672720376941</v>
      </c>
      <c r="M85">
        <f t="shared" si="51"/>
        <v>2.1174672715469693</v>
      </c>
      <c r="N85">
        <f t="shared" si="51"/>
        <v>2.1174672715347045</v>
      </c>
      <c r="O85">
        <f t="shared" si="51"/>
        <v>2.1174672715343976</v>
      </c>
      <c r="P85">
        <f t="shared" si="51"/>
        <v>2.1174672715343901</v>
      </c>
      <c r="Q85">
        <f t="shared" si="51"/>
        <v>2.1174672715343896</v>
      </c>
      <c r="R85">
        <f t="shared" si="51"/>
        <v>2.1174672715343896</v>
      </c>
      <c r="S85">
        <f t="shared" si="51"/>
        <v>2.1174672715343896</v>
      </c>
      <c r="T85">
        <f t="shared" si="60"/>
        <v>0.15679694010322445</v>
      </c>
      <c r="U85">
        <f t="shared" si="61"/>
        <v>8.9840678715837665</v>
      </c>
      <c r="V85">
        <f t="shared" si="74"/>
        <v>1.2149038032598729</v>
      </c>
      <c r="W85" s="1">
        <f t="shared" si="62"/>
        <v>1.2945142479049987</v>
      </c>
      <c r="X85">
        <f t="shared" si="75"/>
        <v>1.6488888888888891</v>
      </c>
      <c r="Y85">
        <f t="shared" si="52"/>
        <v>2.6488888888888891</v>
      </c>
      <c r="Z85">
        <f t="shared" si="76"/>
        <v>0.14007291492067109</v>
      </c>
      <c r="AA85">
        <f t="shared" si="63"/>
        <v>8.025823551080947</v>
      </c>
      <c r="AB85">
        <f t="shared" si="77"/>
        <v>1.2118692671872076</v>
      </c>
      <c r="AC85" s="1">
        <f t="shared" si="64"/>
        <v>1.3973711637567698</v>
      </c>
      <c r="AD85" s="2">
        <f t="shared" si="78"/>
        <v>80.065831442374204</v>
      </c>
      <c r="AE85">
        <f t="shared" si="79"/>
        <v>0.16919551043943035</v>
      </c>
      <c r="AF85" s="3">
        <f t="shared" si="65"/>
        <v>7</v>
      </c>
      <c r="AG85" s="3">
        <f t="shared" si="66"/>
        <v>7.1691955104394305</v>
      </c>
      <c r="AH85">
        <v>12.95</v>
      </c>
      <c r="AI85">
        <f>AH85*$C$3/180</f>
        <v>0.22601347222222223</v>
      </c>
      <c r="AJ85">
        <f t="shared" si="67"/>
        <v>7</v>
      </c>
      <c r="AK85">
        <f>AJ85/SIN(AI85)</f>
        <v>31.236867388770207</v>
      </c>
      <c r="AN85">
        <f t="shared" si="68"/>
        <v>2</v>
      </c>
      <c r="AO85">
        <f t="shared" si="69"/>
        <v>0.87765886420593431</v>
      </c>
      <c r="AP85">
        <f t="shared" si="70"/>
        <v>2.0470406703957247</v>
      </c>
      <c r="AQ85">
        <f t="shared" si="71"/>
        <v>0.86615443957011939</v>
      </c>
      <c r="AR85">
        <f t="shared" si="72"/>
        <v>7.1416388673077522</v>
      </c>
      <c r="AS85">
        <f t="shared" si="53"/>
        <v>-9.3118118784192703</v>
      </c>
      <c r="AU85">
        <f t="shared" si="54"/>
        <v>76.865590326322092</v>
      </c>
      <c r="AW85">
        <v>4</v>
      </c>
    </row>
    <row r="86" spans="1:49" x14ac:dyDescent="0.2">
      <c r="A86">
        <v>71</v>
      </c>
      <c r="B86">
        <f t="shared" si="55"/>
        <v>7.1000000000000005</v>
      </c>
      <c r="C86">
        <f t="shared" si="56"/>
        <v>0.23239081505172349</v>
      </c>
      <c r="D86">
        <f t="shared" si="57"/>
        <v>13.31540560538285</v>
      </c>
      <c r="E86">
        <f t="shared" si="58"/>
        <v>30.828720375649716</v>
      </c>
      <c r="F86">
        <f t="shared" si="59"/>
        <v>0.82872037564971635</v>
      </c>
      <c r="G86">
        <f t="shared" si="73"/>
        <v>2.1145834749492836</v>
      </c>
      <c r="H86">
        <f t="shared" si="51"/>
        <v>2.0615432081170746</v>
      </c>
      <c r="I86">
        <f t="shared" si="51"/>
        <v>2.0601785654093421</v>
      </c>
      <c r="J86">
        <f t="shared" si="51"/>
        <v>2.0601425281141701</v>
      </c>
      <c r="K86">
        <f t="shared" si="51"/>
        <v>2.0601415757992485</v>
      </c>
      <c r="L86">
        <f t="shared" si="51"/>
        <v>2.0601415506330976</v>
      </c>
      <c r="M86">
        <f t="shared" si="51"/>
        <v>2.0601415499680495</v>
      </c>
      <c r="N86">
        <f t="shared" si="51"/>
        <v>2.0601415499504747</v>
      </c>
      <c r="O86">
        <f t="shared" si="51"/>
        <v>2.0601415499500102</v>
      </c>
      <c r="P86">
        <f t="shared" si="51"/>
        <v>2.0601415499499982</v>
      </c>
      <c r="Q86">
        <f t="shared" si="51"/>
        <v>2.0601415499499978</v>
      </c>
      <c r="R86">
        <f t="shared" si="51"/>
        <v>2.0601415499499978</v>
      </c>
      <c r="S86">
        <f t="shared" si="51"/>
        <v>2.0601415499499978</v>
      </c>
      <c r="T86">
        <f t="shared" si="60"/>
        <v>0.16115200694938622</v>
      </c>
      <c r="U86">
        <f t="shared" si="61"/>
        <v>9.2336021807701787</v>
      </c>
      <c r="V86">
        <f t="shared" si="74"/>
        <v>1.2157523910912169</v>
      </c>
      <c r="W86" s="1">
        <f t="shared" si="62"/>
        <v>1.2945142479049985</v>
      </c>
      <c r="X86">
        <f t="shared" si="75"/>
        <v>0.9955555555555553</v>
      </c>
      <c r="Y86">
        <f>$AQ$8</f>
        <v>1.9955555555555553</v>
      </c>
      <c r="Z86">
        <f t="shared" si="76"/>
        <v>0.16376226415703551</v>
      </c>
      <c r="AA86">
        <f t="shared" si="63"/>
        <v>9.3831633131518029</v>
      </c>
      <c r="AB86">
        <f t="shared" si="77"/>
        <v>1.2162726323232929</v>
      </c>
      <c r="AC86" s="1">
        <f t="shared" si="64"/>
        <v>1.2810164556522439</v>
      </c>
      <c r="AD86" s="2">
        <f t="shared" si="78"/>
        <v>73.399001119657456</v>
      </c>
      <c r="AE86">
        <f t="shared" si="79"/>
        <v>0.1982904842362132</v>
      </c>
      <c r="AF86">
        <f t="shared" si="65"/>
        <v>7.1000000000000005</v>
      </c>
      <c r="AG86">
        <f t="shared" si="66"/>
        <v>7.2982904842362135</v>
      </c>
      <c r="AJ86">
        <f t="shared" si="67"/>
        <v>7.1000000000000005</v>
      </c>
      <c r="AN86">
        <f t="shared" si="68"/>
        <v>2</v>
      </c>
      <c r="AO86">
        <f t="shared" si="69"/>
        <v>0.86148254207209574</v>
      </c>
      <c r="AP86">
        <f t="shared" si="70"/>
        <v>2.0470406703957247</v>
      </c>
      <c r="AQ86">
        <f t="shared" si="71"/>
        <v>0.84987749447860705</v>
      </c>
      <c r="AR86">
        <f t="shared" si="72"/>
        <v>7.2409269834835239</v>
      </c>
      <c r="AS86">
        <f t="shared" si="53"/>
        <v>-9.4379831135430141</v>
      </c>
      <c r="AU86">
        <f t="shared" si="54"/>
        <v>76.68459439461715</v>
      </c>
      <c r="AW86">
        <v>4</v>
      </c>
    </row>
    <row r="87" spans="1:49" x14ac:dyDescent="0.2">
      <c r="A87">
        <v>72</v>
      </c>
      <c r="B87">
        <f t="shared" si="55"/>
        <v>7.2</v>
      </c>
      <c r="C87">
        <f t="shared" si="56"/>
        <v>0.23554498072086336</v>
      </c>
      <c r="D87">
        <f t="shared" si="57"/>
        <v>13.49613131617234</v>
      </c>
      <c r="E87">
        <f t="shared" si="58"/>
        <v>30.851904317237857</v>
      </c>
      <c r="F87">
        <f t="shared" si="59"/>
        <v>0.85190431723785665</v>
      </c>
      <c r="G87">
        <f t="shared" si="73"/>
        <v>2.0587681058134679</v>
      </c>
      <c r="H87">
        <f t="shared" si="51"/>
        <v>2.0043051708664179</v>
      </c>
      <c r="I87">
        <f t="shared" si="51"/>
        <v>2.0028252508791016</v>
      </c>
      <c r="J87">
        <f t="shared" si="51"/>
        <v>2.0027839137983312</v>
      </c>
      <c r="K87">
        <f t="shared" si="51"/>
        <v>2.0027827582952078</v>
      </c>
      <c r="L87">
        <f t="shared" si="51"/>
        <v>2.0027827259945288</v>
      </c>
      <c r="M87">
        <f t="shared" si="51"/>
        <v>2.0027827250916022</v>
      </c>
      <c r="N87">
        <f t="shared" si="51"/>
        <v>2.0027827250663619</v>
      </c>
      <c r="O87">
        <f t="shared" si="51"/>
        <v>2.0027827250656562</v>
      </c>
      <c r="P87">
        <f t="shared" si="51"/>
        <v>2.0027827250656367</v>
      </c>
      <c r="Q87">
        <f t="shared" si="51"/>
        <v>2.0027827250656358</v>
      </c>
      <c r="R87">
        <f t="shared" si="51"/>
        <v>2.0027827250656358</v>
      </c>
      <c r="S87">
        <f t="shared" si="51"/>
        <v>2.0027827250656358</v>
      </c>
      <c r="T87">
        <f t="shared" si="60"/>
        <v>0.16566160656807544</v>
      </c>
      <c r="U87">
        <f t="shared" si="61"/>
        <v>9.4919908267558739</v>
      </c>
      <c r="V87">
        <f t="shared" si="74"/>
        <v>1.2166566758838244</v>
      </c>
      <c r="W87" s="1">
        <f t="shared" si="62"/>
        <v>1.2945142479049989</v>
      </c>
      <c r="X87">
        <f t="shared" si="75"/>
        <v>0.9955555555555553</v>
      </c>
      <c r="Y87">
        <f t="shared" ref="Y87:Y95" si="80">$AQ$8</f>
        <v>1.9955555555555553</v>
      </c>
      <c r="Z87">
        <f t="shared" si="76"/>
        <v>0.16596409803655496</v>
      </c>
      <c r="AA87">
        <f t="shared" si="63"/>
        <v>9.5093228224032753</v>
      </c>
      <c r="AB87">
        <f t="shared" si="77"/>
        <v>1.2167182667401455</v>
      </c>
      <c r="AC87" s="1">
        <f t="shared" si="64"/>
        <v>1.2929940398451514</v>
      </c>
      <c r="AD87" s="2">
        <f t="shared" si="78"/>
        <v>74.085286382978595</v>
      </c>
      <c r="AE87">
        <f t="shared" si="79"/>
        <v>0.20100582235135325</v>
      </c>
      <c r="AF87">
        <f t="shared" si="65"/>
        <v>7.2</v>
      </c>
      <c r="AG87">
        <f t="shared" si="66"/>
        <v>7.4010058223513537</v>
      </c>
      <c r="AJ87">
        <f t="shared" si="67"/>
        <v>7.2</v>
      </c>
      <c r="AN87">
        <f t="shared" si="68"/>
        <v>2</v>
      </c>
      <c r="AO87">
        <f t="shared" si="69"/>
        <v>0.84508901976048889</v>
      </c>
      <c r="AP87">
        <f t="shared" si="70"/>
        <v>2.0470406703957247</v>
      </c>
      <c r="AQ87">
        <f t="shared" si="71"/>
        <v>0.83339440355363037</v>
      </c>
      <c r="AR87">
        <f t="shared" si="72"/>
        <v>7.3401043162976531</v>
      </c>
      <c r="AS87">
        <f t="shared" si="53"/>
        <v>-9.5639154920199072</v>
      </c>
      <c r="AU87">
        <f t="shared" si="54"/>
        <v>76.503868683827662</v>
      </c>
      <c r="AW87">
        <v>4</v>
      </c>
    </row>
    <row r="88" spans="1:49" x14ac:dyDescent="0.2">
      <c r="A88">
        <v>73</v>
      </c>
      <c r="B88">
        <f t="shared" si="55"/>
        <v>7.3000000000000007</v>
      </c>
      <c r="C88">
        <f t="shared" si="56"/>
        <v>0.23869437821948689</v>
      </c>
      <c r="D88">
        <f t="shared" si="57"/>
        <v>13.676583822857756</v>
      </c>
      <c r="E88">
        <f t="shared" si="58"/>
        <v>30.875394734318782</v>
      </c>
      <c r="F88">
        <f t="shared" si="59"/>
        <v>0.87539473431878179</v>
      </c>
      <c r="G88">
        <f t="shared" si="73"/>
        <v>2.0029762855298632</v>
      </c>
      <c r="H88">
        <f t="shared" si="51"/>
        <v>1.9470751431702453</v>
      </c>
      <c r="I88">
        <f t="shared" si="51"/>
        <v>1.9454702037162797</v>
      </c>
      <c r="J88">
        <f t="shared" si="51"/>
        <v>1.9454227633703061</v>
      </c>
      <c r="K88">
        <f t="shared" si="51"/>
        <v>1.9454213598918155</v>
      </c>
      <c r="L88">
        <f t="shared" si="51"/>
        <v>1.9454213183701679</v>
      </c>
      <c r="M88">
        <f t="shared" si="51"/>
        <v>1.9454213171417567</v>
      </c>
      <c r="N88">
        <f t="shared" si="51"/>
        <v>1.9454213171054142</v>
      </c>
      <c r="O88">
        <f t="shared" si="51"/>
        <v>1.9454213171043391</v>
      </c>
      <c r="P88">
        <f t="shared" si="51"/>
        <v>1.9454213171043078</v>
      </c>
      <c r="Q88">
        <f t="shared" si="51"/>
        <v>1.9454213171043069</v>
      </c>
      <c r="R88">
        <f t="shared" si="51"/>
        <v>1.9454213171043069</v>
      </c>
      <c r="S88">
        <f t="shared" si="51"/>
        <v>1.9454213171043069</v>
      </c>
      <c r="T88">
        <f t="shared" si="60"/>
        <v>0.17033569328198647</v>
      </c>
      <c r="U88">
        <f t="shared" si="61"/>
        <v>9.7598041670404463</v>
      </c>
      <c r="V88">
        <f t="shared" si="74"/>
        <v>1.2176215184603023</v>
      </c>
      <c r="W88" s="1">
        <f t="shared" si="62"/>
        <v>1.2945142479049987</v>
      </c>
      <c r="X88">
        <f t="shared" si="75"/>
        <v>0.9955555555555553</v>
      </c>
      <c r="Y88">
        <f t="shared" si="80"/>
        <v>1.9955555555555553</v>
      </c>
      <c r="Z88">
        <f t="shared" si="76"/>
        <v>0.16816175062800678</v>
      </c>
      <c r="AA88">
        <f t="shared" si="63"/>
        <v>9.6352427544298003</v>
      </c>
      <c r="AB88">
        <f t="shared" si="77"/>
        <v>1.2171692669189724</v>
      </c>
      <c r="AC88" s="1">
        <f t="shared" si="64"/>
        <v>1.3051295861473464</v>
      </c>
      <c r="AD88" s="2">
        <f t="shared" si="78"/>
        <v>74.780622475416948</v>
      </c>
      <c r="AE88">
        <f t="shared" si="79"/>
        <v>0.20371800198330284</v>
      </c>
      <c r="AF88">
        <f t="shared" si="65"/>
        <v>7.3000000000000007</v>
      </c>
      <c r="AG88">
        <f t="shared" si="66"/>
        <v>7.5037180019833034</v>
      </c>
      <c r="AJ88">
        <f t="shared" si="67"/>
        <v>7.3000000000000007</v>
      </c>
      <c r="AN88">
        <f t="shared" si="68"/>
        <v>2</v>
      </c>
      <c r="AO88">
        <f t="shared" si="69"/>
        <v>0.82847878654966645</v>
      </c>
      <c r="AP88">
        <f t="shared" si="70"/>
        <v>2.0470406703957247</v>
      </c>
      <c r="AQ88">
        <f t="shared" si="71"/>
        <v>0.81670612820755362</v>
      </c>
      <c r="AR88">
        <f t="shared" si="72"/>
        <v>7.439169680286458</v>
      </c>
      <c r="AS88">
        <f t="shared" si="53"/>
        <v>-9.6896064015654684</v>
      </c>
      <c r="AU88">
        <f t="shared" si="54"/>
        <v>76.323416177142249</v>
      </c>
      <c r="AW88">
        <v>4</v>
      </c>
    </row>
    <row r="89" spans="1:49" x14ac:dyDescent="0.2">
      <c r="A89">
        <v>74</v>
      </c>
      <c r="B89">
        <f t="shared" si="55"/>
        <v>7.4</v>
      </c>
      <c r="C89">
        <f t="shared" si="56"/>
        <v>0.24183895601830027</v>
      </c>
      <c r="D89">
        <f t="shared" si="57"/>
        <v>13.856760172940968</v>
      </c>
      <c r="E89">
        <f t="shared" si="58"/>
        <v>30.899190927919133</v>
      </c>
      <c r="F89">
        <f t="shared" si="59"/>
        <v>0.89919092791913258</v>
      </c>
      <c r="G89">
        <f t="shared" si="73"/>
        <v>1.9472396365397397</v>
      </c>
      <c r="H89">
        <f t="shared" si="51"/>
        <v>1.889884908650008</v>
      </c>
      <c r="I89">
        <f t="shared" si="51"/>
        <v>1.8881442921731801</v>
      </c>
      <c r="J89">
        <f t="shared" si="51"/>
        <v>1.8880898141703419</v>
      </c>
      <c r="K89">
        <f t="shared" si="51"/>
        <v>1.8880881074908362</v>
      </c>
      <c r="L89">
        <f t="shared" si="51"/>
        <v>1.8880880540226204</v>
      </c>
      <c r="M89">
        <f t="shared" si="51"/>
        <v>1.8880880523475236</v>
      </c>
      <c r="N89">
        <f t="shared" si="51"/>
        <v>1.8880880522950449</v>
      </c>
      <c r="O89">
        <f t="shared" si="51"/>
        <v>1.8880880522934005</v>
      </c>
      <c r="P89">
        <f t="shared" si="51"/>
        <v>1.8880880522933496</v>
      </c>
      <c r="Q89">
        <f t="shared" si="51"/>
        <v>1.8880880522933479</v>
      </c>
      <c r="R89">
        <f t="shared" si="51"/>
        <v>1.8880880522933479</v>
      </c>
      <c r="S89">
        <f t="shared" si="51"/>
        <v>1.8880880522933479</v>
      </c>
      <c r="T89">
        <f t="shared" si="60"/>
        <v>0.17518510184055108</v>
      </c>
      <c r="U89">
        <f t="shared" si="61"/>
        <v>10.037663005347508</v>
      </c>
      <c r="V89">
        <f t="shared" si="74"/>
        <v>1.2186523339760353</v>
      </c>
      <c r="W89" s="1">
        <f t="shared" si="62"/>
        <v>1.2945142479049985</v>
      </c>
      <c r="X89">
        <f t="shared" si="75"/>
        <v>0.9955555555555553</v>
      </c>
      <c r="Y89">
        <f t="shared" si="80"/>
        <v>1.9955555555555553</v>
      </c>
      <c r="Z89">
        <f t="shared" si="76"/>
        <v>0.17035517775523651</v>
      </c>
      <c r="AA89">
        <f t="shared" si="63"/>
        <v>9.7609205780495216</v>
      </c>
      <c r="AB89">
        <f t="shared" si="77"/>
        <v>1.2176255994134817</v>
      </c>
      <c r="AC89" s="1">
        <f t="shared" si="64"/>
        <v>1.3174227192280983</v>
      </c>
      <c r="AD89" s="2">
        <f t="shared" si="78"/>
        <v>75.484987891471476</v>
      </c>
      <c r="AE89">
        <f t="shared" si="79"/>
        <v>0.20642698551071423</v>
      </c>
      <c r="AF89">
        <f t="shared" si="65"/>
        <v>7.4</v>
      </c>
      <c r="AG89">
        <f t="shared" si="66"/>
        <v>7.6064269855107147</v>
      </c>
      <c r="AJ89">
        <f t="shared" si="67"/>
        <v>7.4</v>
      </c>
      <c r="AN89">
        <f t="shared" si="68"/>
        <v>2</v>
      </c>
      <c r="AO89">
        <f t="shared" si="69"/>
        <v>0.81165233668843051</v>
      </c>
      <c r="AP89">
        <f t="shared" si="70"/>
        <v>2.0470406703957247</v>
      </c>
      <c r="AQ89">
        <f t="shared" si="71"/>
        <v>0.79981363787725979</v>
      </c>
      <c r="AR89">
        <f t="shared" si="72"/>
        <v>7.5381219038289471</v>
      </c>
      <c r="AS89">
        <f t="shared" si="53"/>
        <v>-9.8150532570320088</v>
      </c>
      <c r="AU89">
        <f t="shared" si="54"/>
        <v>76.143239827059034</v>
      </c>
      <c r="AW89">
        <v>4</v>
      </c>
    </row>
    <row r="90" spans="1:49" x14ac:dyDescent="0.2">
      <c r="A90">
        <v>75</v>
      </c>
      <c r="B90">
        <f t="shared" si="55"/>
        <v>7.5</v>
      </c>
      <c r="C90">
        <f t="shared" si="56"/>
        <v>0.24497866312686414</v>
      </c>
      <c r="D90">
        <f t="shared" si="57"/>
        <v>14.036657444798836</v>
      </c>
      <c r="E90">
        <f t="shared" si="58"/>
        <v>30.923292192132454</v>
      </c>
      <c r="F90">
        <f t="shared" si="59"/>
        <v>0.92329219213245395</v>
      </c>
      <c r="G90">
        <f t="shared" si="73"/>
        <v>1.8915900949464421</v>
      </c>
      <c r="H90">
        <f t="shared" si="51"/>
        <v>1.8327665655346772</v>
      </c>
      <c r="I90">
        <f t="shared" si="51"/>
        <v>1.8308785959058516</v>
      </c>
      <c r="J90">
        <f t="shared" si="51"/>
        <v>1.8308159912817301</v>
      </c>
      <c r="K90">
        <f t="shared" si="51"/>
        <v>1.8308139131155274</v>
      </c>
      <c r="L90">
        <f t="shared" si="51"/>
        <v>1.8308138441281736</v>
      </c>
      <c r="M90">
        <f t="shared" si="51"/>
        <v>1.8308138418380484</v>
      </c>
      <c r="N90">
        <f t="shared" si="51"/>
        <v>1.830813841762025</v>
      </c>
      <c r="O90">
        <f t="shared" si="51"/>
        <v>1.8308138417595015</v>
      </c>
      <c r="P90">
        <f t="shared" si="51"/>
        <v>1.8308138417594175</v>
      </c>
      <c r="Q90">
        <f t="shared" si="51"/>
        <v>1.8308138417594144</v>
      </c>
      <c r="R90">
        <f t="shared" si="51"/>
        <v>1.8308138417594144</v>
      </c>
      <c r="S90">
        <f t="shared" si="51"/>
        <v>1.8308138417594144</v>
      </c>
      <c r="T90">
        <f t="shared" si="60"/>
        <v>0.18022165176037766</v>
      </c>
      <c r="U90">
        <f t="shared" si="61"/>
        <v>10.326244570067795</v>
      </c>
      <c r="V90">
        <f t="shared" si="74"/>
        <v>1.219755171343182</v>
      </c>
      <c r="W90" s="1">
        <f t="shared" si="62"/>
        <v>1.2945142479049985</v>
      </c>
      <c r="X90">
        <f t="shared" si="75"/>
        <v>0.9955555555555553</v>
      </c>
      <c r="Y90">
        <f t="shared" si="80"/>
        <v>1.9955555555555553</v>
      </c>
      <c r="Z90">
        <f t="shared" si="76"/>
        <v>0.1725443357496465</v>
      </c>
      <c r="AA90">
        <f t="shared" si="63"/>
        <v>9.8863537911623016</v>
      </c>
      <c r="AB90">
        <f t="shared" si="77"/>
        <v>1.2180872304888157</v>
      </c>
      <c r="AC90" s="1">
        <f t="shared" si="64"/>
        <v>1.3298730600644675</v>
      </c>
      <c r="AD90" s="2">
        <f t="shared" si="78"/>
        <v>76.198360914086948</v>
      </c>
      <c r="AE90">
        <f t="shared" si="79"/>
        <v>0.20913273555307788</v>
      </c>
      <c r="AF90">
        <f t="shared" si="65"/>
        <v>7.5</v>
      </c>
      <c r="AG90">
        <f t="shared" si="66"/>
        <v>7.7091327355530783</v>
      </c>
      <c r="AJ90">
        <f t="shared" si="67"/>
        <v>7.5</v>
      </c>
      <c r="AN90">
        <f t="shared" si="68"/>
        <v>2</v>
      </c>
      <c r="AO90">
        <f t="shared" si="69"/>
        <v>0.79461016932802231</v>
      </c>
      <c r="AP90">
        <f t="shared" si="70"/>
        <v>2.0470406703957247</v>
      </c>
      <c r="AQ90">
        <f t="shared" si="71"/>
        <v>0.78271790983681822</v>
      </c>
      <c r="AR90">
        <f t="shared" si="72"/>
        <v>7.6369598292208005</v>
      </c>
      <c r="AS90">
        <f t="shared" si="53"/>
        <v>-9.9402535005798462</v>
      </c>
      <c r="AU90">
        <f t="shared" si="54"/>
        <v>75.963342555201166</v>
      </c>
      <c r="AW90">
        <v>4</v>
      </c>
    </row>
    <row r="91" spans="1:49" x14ac:dyDescent="0.2">
      <c r="A91">
        <v>76</v>
      </c>
      <c r="B91">
        <f t="shared" si="55"/>
        <v>7.6000000000000005</v>
      </c>
      <c r="C91">
        <f t="shared" si="56"/>
        <v>0.2481134490966766</v>
      </c>
      <c r="D91">
        <f t="shared" si="57"/>
        <v>14.216272747859872</v>
      </c>
      <c r="E91">
        <f t="shared" si="58"/>
        <v>30.94769781421552</v>
      </c>
      <c r="F91">
        <f t="shared" si="59"/>
        <v>0.94769781421551968</v>
      </c>
      <c r="G91">
        <f t="shared" si="73"/>
        <v>1.8360599061577332</v>
      </c>
      <c r="H91">
        <f t="shared" si="51"/>
        <v>1.7757525222619761</v>
      </c>
      <c r="I91">
        <f t="shared" si="51"/>
        <v>1.7737043874533502</v>
      </c>
      <c r="J91">
        <f t="shared" si="51"/>
        <v>1.7736323841876025</v>
      </c>
      <c r="K91">
        <f t="shared" si="51"/>
        <v>1.7736298498487537</v>
      </c>
      <c r="L91">
        <f t="shared" si="51"/>
        <v>1.773629760642476</v>
      </c>
      <c r="M91">
        <f t="shared" si="51"/>
        <v>1.7736297575024966</v>
      </c>
      <c r="N91">
        <f t="shared" si="51"/>
        <v>1.7736297573919724</v>
      </c>
      <c r="O91">
        <f t="shared" si="51"/>
        <v>1.7736297573880819</v>
      </c>
      <c r="P91">
        <f t="shared" si="51"/>
        <v>1.7736297573879447</v>
      </c>
      <c r="Q91">
        <f t="shared" si="51"/>
        <v>1.77362975738794</v>
      </c>
      <c r="R91">
        <f t="shared" si="51"/>
        <v>1.7736297573879396</v>
      </c>
      <c r="S91">
        <f t="shared" si="51"/>
        <v>1.7736297573879396</v>
      </c>
      <c r="T91">
        <f t="shared" si="60"/>
        <v>0.1854582674608973</v>
      </c>
      <c r="U91">
        <f t="shared" si="61"/>
        <v>10.626289397727682</v>
      </c>
      <c r="V91">
        <f t="shared" si="74"/>
        <v>1.2209368066343576</v>
      </c>
      <c r="W91" s="1">
        <f t="shared" si="62"/>
        <v>1.2945142479049985</v>
      </c>
      <c r="X91">
        <f t="shared" si="75"/>
        <v>0.9955555555555553</v>
      </c>
      <c r="Y91">
        <f t="shared" si="80"/>
        <v>1.9955555555555553</v>
      </c>
      <c r="Z91">
        <f t="shared" si="76"/>
        <v>0.17472918145296279</v>
      </c>
      <c r="AA91">
        <f t="shared" si="63"/>
        <v>10.011539920908261</v>
      </c>
      <c r="AB91">
        <f t="shared" si="77"/>
        <v>1.2185541261276027</v>
      </c>
      <c r="AC91" s="1">
        <f t="shared" si="64"/>
        <v>1.3424802259940538</v>
      </c>
      <c r="AD91" s="2">
        <f t="shared" si="78"/>
        <v>76.920719617676156</v>
      </c>
      <c r="AE91">
        <f t="shared" si="79"/>
        <v>0.2118352149728783</v>
      </c>
      <c r="AF91">
        <f t="shared" si="65"/>
        <v>7.6000000000000005</v>
      </c>
      <c r="AG91">
        <f t="shared" si="66"/>
        <v>7.8118352149728789</v>
      </c>
      <c r="AJ91">
        <f t="shared" si="67"/>
        <v>7.6000000000000005</v>
      </c>
      <c r="AN91">
        <f t="shared" si="68"/>
        <v>2</v>
      </c>
      <c r="AO91">
        <f t="shared" si="69"/>
        <v>0.77735278845401035</v>
      </c>
      <c r="AP91">
        <f t="shared" si="70"/>
        <v>2.0470406703957247</v>
      </c>
      <c r="AQ91">
        <f t="shared" si="71"/>
        <v>0.76541992900989386</v>
      </c>
      <c r="AR91">
        <f t="shared" si="72"/>
        <v>7.7356823127445669</v>
      </c>
      <c r="AS91">
        <f t="shared" si="53"/>
        <v>-10.065204601834902</v>
      </c>
      <c r="AU91">
        <f t="shared" si="54"/>
        <v>75.783727252140125</v>
      </c>
      <c r="AW91">
        <v>4</v>
      </c>
    </row>
    <row r="92" spans="1:49" x14ac:dyDescent="0.2">
      <c r="A92">
        <v>77</v>
      </c>
      <c r="B92">
        <f t="shared" si="55"/>
        <v>7.7</v>
      </c>
      <c r="C92">
        <f t="shared" si="56"/>
        <v>0.25124326402411901</v>
      </c>
      <c r="D92">
        <f t="shared" si="57"/>
        <v>14.395603222773012</v>
      </c>
      <c r="E92">
        <f t="shared" si="58"/>
        <v>30.972407074685041</v>
      </c>
      <c r="F92">
        <f t="shared" si="59"/>
        <v>0.97240707468504084</v>
      </c>
      <c r="G92">
        <f t="shared" si="73"/>
        <v>1.7806816205100442</v>
      </c>
      <c r="H92">
        <f t="shared" si="51"/>
        <v>1.7188754930616188</v>
      </c>
      <c r="I92">
        <f t="shared" si="51"/>
        <v>1.716653111390817</v>
      </c>
      <c r="J92">
        <f t="shared" si="51"/>
        <v>1.7165702199876958</v>
      </c>
      <c r="K92">
        <f t="shared" si="51"/>
        <v>1.7165671241143758</v>
      </c>
      <c r="L92">
        <f t="shared" si="51"/>
        <v>1.7165670084822193</v>
      </c>
      <c r="M92">
        <f t="shared" si="51"/>
        <v>1.7165670041633021</v>
      </c>
      <c r="N92">
        <f t="shared" si="51"/>
        <v>1.7165670040019883</v>
      </c>
      <c r="O92">
        <f t="shared" si="51"/>
        <v>1.7165670039959633</v>
      </c>
      <c r="P92">
        <f t="shared" si="51"/>
        <v>1.7165670039957381</v>
      </c>
      <c r="Q92">
        <f t="shared" si="51"/>
        <v>1.7165670039957297</v>
      </c>
      <c r="R92">
        <f t="shared" si="51"/>
        <v>1.7165670039957293</v>
      </c>
      <c r="S92">
        <f t="shared" si="51"/>
        <v>1.7165670039957293</v>
      </c>
      <c r="T92">
        <f t="shared" si="60"/>
        <v>0.19090911717094117</v>
      </c>
      <c r="U92">
        <f t="shared" si="61"/>
        <v>10.938609291984534</v>
      </c>
      <c r="V92">
        <f t="shared" si="74"/>
        <v>1.2222048534317571</v>
      </c>
      <c r="W92" s="1">
        <f t="shared" si="62"/>
        <v>1.2945142479049987</v>
      </c>
      <c r="X92">
        <f t="shared" si="75"/>
        <v>0.9955555555555553</v>
      </c>
      <c r="Y92">
        <f t="shared" si="80"/>
        <v>1.9955555555555553</v>
      </c>
      <c r="Z92">
        <f t="shared" si="76"/>
        <v>0.17690967221986925</v>
      </c>
      <c r="AA92">
        <f t="shared" si="63"/>
        <v>10.136476523818706</v>
      </c>
      <c r="AB92">
        <f t="shared" si="77"/>
        <v>1.2190262520360235</v>
      </c>
      <c r="AC92" s="1">
        <f t="shared" si="64"/>
        <v>1.3552438307679509</v>
      </c>
      <c r="AD92" s="2">
        <f t="shared" si="78"/>
        <v>77.652041871154267</v>
      </c>
      <c r="AE92">
        <f t="shared" si="79"/>
        <v>0.21453438687770968</v>
      </c>
      <c r="AF92">
        <f t="shared" si="65"/>
        <v>7.7</v>
      </c>
      <c r="AG92">
        <f t="shared" si="66"/>
        <v>7.91453438687771</v>
      </c>
      <c r="AJ92">
        <f t="shared" si="67"/>
        <v>7.7</v>
      </c>
      <c r="AN92">
        <f t="shared" si="68"/>
        <v>2</v>
      </c>
      <c r="AO92">
        <f t="shared" si="69"/>
        <v>0.75988070281790721</v>
      </c>
      <c r="AP92">
        <f t="shared" si="70"/>
        <v>2.0470406703957247</v>
      </c>
      <c r="AQ92">
        <f t="shared" si="71"/>
        <v>0.74792068778197474</v>
      </c>
      <c r="AR92">
        <f t="shared" si="72"/>
        <v>7.8342882247361043</v>
      </c>
      <c r="AS92">
        <f t="shared" si="53"/>
        <v>-10.18990405805882</v>
      </c>
      <c r="AU92">
        <f t="shared" si="54"/>
        <v>75.604396777226981</v>
      </c>
      <c r="AW92">
        <v>4</v>
      </c>
    </row>
    <row r="93" spans="1:49" x14ac:dyDescent="0.2">
      <c r="A93">
        <v>78</v>
      </c>
      <c r="B93">
        <f t="shared" si="55"/>
        <v>7.8000000000000007</v>
      </c>
      <c r="C93">
        <f t="shared" si="56"/>
        <v>0.25436805855326594</v>
      </c>
      <c r="D93">
        <f t="shared" si="57"/>
        <v>14.574646041568634</v>
      </c>
      <c r="E93">
        <f t="shared" si="58"/>
        <v>30.997419247414776</v>
      </c>
      <c r="F93">
        <f t="shared" si="59"/>
        <v>0.99741924741477561</v>
      </c>
      <c r="G93">
        <f t="shared" si="73"/>
        <v>1.7254880888757778</v>
      </c>
      <c r="H93">
        <f t="shared" si="51"/>
        <v>1.6621684935217129</v>
      </c>
      <c r="I93">
        <f t="shared" si="51"/>
        <v>1.6597563607136192</v>
      </c>
      <c r="J93">
        <f t="shared" si="51"/>
        <v>1.6596608324410456</v>
      </c>
      <c r="K93">
        <f t="shared" si="51"/>
        <v>1.6596570434957545</v>
      </c>
      <c r="L93">
        <f t="shared" si="51"/>
        <v>1.6596568932055302</v>
      </c>
      <c r="M93">
        <f t="shared" si="51"/>
        <v>1.6596568872441866</v>
      </c>
      <c r="N93">
        <f t="shared" si="51"/>
        <v>1.6596568870077266</v>
      </c>
      <c r="O93">
        <f t="shared" si="51"/>
        <v>1.6596568869983475</v>
      </c>
      <c r="P93">
        <f t="shared" si="51"/>
        <v>1.6596568869979751</v>
      </c>
      <c r="Q93">
        <f t="shared" si="51"/>
        <v>1.6596568869979602</v>
      </c>
      <c r="R93">
        <f t="shared" si="51"/>
        <v>1.65965688699796</v>
      </c>
      <c r="S93">
        <f t="shared" si="51"/>
        <v>1.65965688699796</v>
      </c>
      <c r="T93">
        <f t="shared" si="60"/>
        <v>0.19658977426471672</v>
      </c>
      <c r="U93">
        <f t="shared" si="61"/>
        <v>11.264096567769856</v>
      </c>
      <c r="V93">
        <f t="shared" si="74"/>
        <v>1.2235678938347703</v>
      </c>
      <c r="W93" s="1">
        <f t="shared" si="62"/>
        <v>1.2945142479049985</v>
      </c>
      <c r="X93">
        <f t="shared" si="75"/>
        <v>0.9955555555555553</v>
      </c>
      <c r="Y93">
        <f t="shared" si="80"/>
        <v>1.9955555555555553</v>
      </c>
      <c r="Z93">
        <f t="shared" si="76"/>
        <v>0.17908576592051012</v>
      </c>
      <c r="AA93">
        <f t="shared" si="63"/>
        <v>10.261161185959516</v>
      </c>
      <c r="AB93">
        <f t="shared" si="77"/>
        <v>1.2195035736498983</v>
      </c>
      <c r="AC93" s="1">
        <f t="shared" si="64"/>
        <v>1.3681634846039106</v>
      </c>
      <c r="AD93" s="2">
        <f t="shared" si="78"/>
        <v>78.392305340984848</v>
      </c>
      <c r="AE93">
        <f t="shared" si="79"/>
        <v>0.21723021462235123</v>
      </c>
      <c r="AF93">
        <f t="shared" si="65"/>
        <v>7.8000000000000007</v>
      </c>
      <c r="AG93">
        <f t="shared" si="66"/>
        <v>8.0172302146223515</v>
      </c>
      <c r="AJ93">
        <f t="shared" si="67"/>
        <v>7.8000000000000007</v>
      </c>
      <c r="AN93">
        <f t="shared" si="68"/>
        <v>2</v>
      </c>
      <c r="AO93">
        <f t="shared" si="69"/>
        <v>0.74219442586850259</v>
      </c>
      <c r="AP93">
        <f t="shared" si="70"/>
        <v>2.0470406703957247</v>
      </c>
      <c r="AQ93">
        <f t="shared" si="71"/>
        <v>0.73022118581245143</v>
      </c>
      <c r="AR93">
        <f t="shared" si="72"/>
        <v>7.9327764496472684</v>
      </c>
      <c r="AS93">
        <f t="shared" si="53"/>
        <v>-10.31434939428808</v>
      </c>
      <c r="AU93">
        <f t="shared" si="54"/>
        <v>75.425353958431373</v>
      </c>
      <c r="AW93">
        <v>4</v>
      </c>
    </row>
    <row r="94" spans="1:49" x14ac:dyDescent="0.2">
      <c r="A94">
        <v>79</v>
      </c>
      <c r="B94">
        <f t="shared" si="55"/>
        <v>7.9</v>
      </c>
      <c r="C94">
        <f t="shared" si="56"/>
        <v>0.25748778387855825</v>
      </c>
      <c r="D94">
        <f t="shared" si="57"/>
        <v>14.753398407811709</v>
      </c>
      <c r="E94">
        <f t="shared" si="58"/>
        <v>31.022733599732952</v>
      </c>
      <c r="F94">
        <f t="shared" si="59"/>
        <v>1.0227335997329519</v>
      </c>
      <c r="G94">
        <f t="shared" si="73"/>
        <v>1.6705124582550439</v>
      </c>
      <c r="H94">
        <f t="shared" si="51"/>
        <v>1.6056648361397294</v>
      </c>
      <c r="I94">
        <f t="shared" si="51"/>
        <v>1.6030458499108717</v>
      </c>
      <c r="J94">
        <f t="shared" si="51"/>
        <v>1.6029356259156122</v>
      </c>
      <c r="K94">
        <f t="shared" si="51"/>
        <v>1.6029309790737012</v>
      </c>
      <c r="L94">
        <f t="shared" si="51"/>
        <v>1.6029307831573119</v>
      </c>
      <c r="M94">
        <f t="shared" si="51"/>
        <v>1.6029307748972186</v>
      </c>
      <c r="N94">
        <f t="shared" si="51"/>
        <v>1.6029307745489623</v>
      </c>
      <c r="O94">
        <f t="shared" si="51"/>
        <v>1.6029307745342791</v>
      </c>
      <c r="P94">
        <f t="shared" si="51"/>
        <v>1.6029307745336601</v>
      </c>
      <c r="Q94">
        <f t="shared" si="51"/>
        <v>1.6029307745336339</v>
      </c>
      <c r="R94">
        <f t="shared" si="51"/>
        <v>1.6029307745336328</v>
      </c>
      <c r="S94">
        <f t="shared" si="51"/>
        <v>1.6029307745336328</v>
      </c>
      <c r="T94">
        <f t="shared" si="60"/>
        <v>0.2025174055559219</v>
      </c>
      <c r="U94">
        <f t="shared" si="61"/>
        <v>11.603734840065554</v>
      </c>
      <c r="V94">
        <f t="shared" si="74"/>
        <v>1.2250356348074436</v>
      </c>
      <c r="W94" s="1">
        <f t="shared" si="62"/>
        <v>1.2945142479049985</v>
      </c>
      <c r="X94">
        <f t="shared" si="75"/>
        <v>0.9955555555555553</v>
      </c>
      <c r="Y94">
        <f t="shared" si="80"/>
        <v>1.9955555555555553</v>
      </c>
      <c r="Z94">
        <f t="shared" si="76"/>
        <v>0.18125742094285938</v>
      </c>
      <c r="AA94">
        <f t="shared" si="63"/>
        <v>10.385591523066905</v>
      </c>
      <c r="AB94">
        <f t="shared" si="77"/>
        <v>1.2199860561407854</v>
      </c>
      <c r="AC94" s="1">
        <f t="shared" si="64"/>
        <v>1.3812387942396835</v>
      </c>
      <c r="AD94" s="2">
        <f t="shared" si="78"/>
        <v>79.141487494236202</v>
      </c>
      <c r="AE94">
        <f t="shared" si="79"/>
        <v>0.21992266181080025</v>
      </c>
      <c r="AF94">
        <f t="shared" si="65"/>
        <v>7.9</v>
      </c>
      <c r="AG94">
        <f t="shared" si="66"/>
        <v>8.1199226618108007</v>
      </c>
      <c r="AH94">
        <v>14.57</v>
      </c>
      <c r="AI94">
        <f>AH94*$C$3/180</f>
        <v>0.25428697222222224</v>
      </c>
      <c r="AJ94">
        <f t="shared" si="67"/>
        <v>7.9</v>
      </c>
      <c r="AK94">
        <f>AJ94/SIN(AI94)</f>
        <v>31.40461633503568</v>
      </c>
      <c r="AN94">
        <f t="shared" si="68"/>
        <v>2</v>
      </c>
      <c r="AO94">
        <f t="shared" si="69"/>
        <v>0.72429447568297478</v>
      </c>
      <c r="AP94">
        <f t="shared" si="70"/>
        <v>2.0470406703957247</v>
      </c>
      <c r="AQ94">
        <f t="shared" si="71"/>
        <v>0.71232242984665695</v>
      </c>
      <c r="AR94">
        <f t="shared" si="72"/>
        <v>8.0311458861048646</v>
      </c>
      <c r="AS94">
        <f t="shared" si="53"/>
        <v>-10.438538163494707</v>
      </c>
      <c r="AU94">
        <f t="shared" si="54"/>
        <v>75.246601592188284</v>
      </c>
      <c r="AW94">
        <v>4</v>
      </c>
    </row>
    <row r="95" spans="1:49" x14ac:dyDescent="0.2">
      <c r="A95">
        <v>80</v>
      </c>
      <c r="B95">
        <f t="shared" si="55"/>
        <v>8</v>
      </c>
      <c r="C95">
        <f t="shared" si="56"/>
        <v>0.26060239174734096</v>
      </c>
      <c r="D95">
        <f t="shared" si="57"/>
        <v>14.931857556747213</v>
      </c>
      <c r="E95">
        <f t="shared" si="58"/>
        <v>31.048349392520048</v>
      </c>
      <c r="F95">
        <f t="shared" si="59"/>
        <v>1.0483493925200484</v>
      </c>
      <c r="G95">
        <f t="shared" si="73"/>
        <v>1.6157881673529</v>
      </c>
      <c r="H95">
        <f t="shared" si="51"/>
        <v>1.5493981258591243</v>
      </c>
      <c r="I95">
        <f t="shared" si="51"/>
        <v>1.5465533840616592</v>
      </c>
      <c r="J95">
        <f t="shared" si="51"/>
        <v>1.5464260330863246</v>
      </c>
      <c r="K95">
        <f t="shared" si="51"/>
        <v>1.5464203209893594</v>
      </c>
      <c r="L95">
        <f t="shared" si="51"/>
        <v>1.5464200647615673</v>
      </c>
      <c r="M95">
        <f t="shared" si="51"/>
        <v>1.5464200532679013</v>
      </c>
      <c r="N95">
        <f t="shared" si="51"/>
        <v>1.5464200527523273</v>
      </c>
      <c r="O95">
        <f t="shared" si="51"/>
        <v>1.5464200527292002</v>
      </c>
      <c r="P95">
        <f t="shared" si="51"/>
        <v>1.5464200527281631</v>
      </c>
      <c r="Q95">
        <f t="shared" si="51"/>
        <v>1.5464200527281164</v>
      </c>
      <c r="R95">
        <f t="shared" si="51"/>
        <v>1.5464200527281142</v>
      </c>
      <c r="S95">
        <f t="shared" si="51"/>
        <v>1.5464200527281142</v>
      </c>
      <c r="T95">
        <f t="shared" si="60"/>
        <v>0.2087109921974348</v>
      </c>
      <c r="U95">
        <f t="shared" si="61"/>
        <v>11.958611680897107</v>
      </c>
      <c r="V95">
        <f t="shared" si="74"/>
        <v>1.2266190958123899</v>
      </c>
      <c r="W95" s="1">
        <f t="shared" si="62"/>
        <v>1.2945142479049989</v>
      </c>
      <c r="X95">
        <f t="shared" si="75"/>
        <v>0.9955555555555553</v>
      </c>
      <c r="Y95">
        <f t="shared" si="80"/>
        <v>1.9955555555555553</v>
      </c>
      <c r="Z95">
        <f t="shared" si="76"/>
        <v>0.18342459619495974</v>
      </c>
      <c r="AA95">
        <f t="shared" si="63"/>
        <v>10.509765180675714</v>
      </c>
      <c r="AB95">
        <f t="shared" si="77"/>
        <v>1.2204736644220953</v>
      </c>
      <c r="AC95" s="1">
        <f t="shared" si="64"/>
        <v>1.3944693629865395</v>
      </c>
      <c r="AD95" s="2">
        <f t="shared" si="78"/>
        <v>79.899565601647964</v>
      </c>
      <c r="AE95">
        <f t="shared" si="79"/>
        <v>0.22261169229826497</v>
      </c>
      <c r="AF95" s="3">
        <f t="shared" si="65"/>
        <v>8</v>
      </c>
      <c r="AG95" s="3">
        <f t="shared" si="66"/>
        <v>8.2226116922982655</v>
      </c>
      <c r="AJ95">
        <f t="shared" si="67"/>
        <v>8</v>
      </c>
      <c r="AN95">
        <f t="shared" si="68"/>
        <v>2</v>
      </c>
      <c r="AO95">
        <f t="shared" si="69"/>
        <v>0.70618137489774924</v>
      </c>
      <c r="AP95">
        <f t="shared" si="70"/>
        <v>2.0470406703957247</v>
      </c>
      <c r="AQ95">
        <f t="shared" si="71"/>
        <v>0.69422543352788169</v>
      </c>
      <c r="AR95">
        <f t="shared" si="72"/>
        <v>8.1293954469658818</v>
      </c>
      <c r="AS95">
        <f t="shared" si="53"/>
        <v>-10.562467946702185</v>
      </c>
      <c r="AU95">
        <f t="shared" si="54"/>
        <v>75.068142443252782</v>
      </c>
      <c r="AW95">
        <v>4</v>
      </c>
    </row>
    <row r="96" spans="1:49" x14ac:dyDescent="0.2">
      <c r="A96">
        <v>81</v>
      </c>
      <c r="B96">
        <f t="shared" si="55"/>
        <v>8.1</v>
      </c>
      <c r="C96">
        <f t="shared" si="56"/>
        <v>0.26371183446226609</v>
      </c>
      <c r="D96">
        <f t="shared" si="57"/>
        <v>15.110020755437816</v>
      </c>
      <c r="E96">
        <f t="shared" si="58"/>
        <v>31.074265880306811</v>
      </c>
      <c r="F96">
        <f t="shared" si="59"/>
        <v>1.074265880306811</v>
      </c>
      <c r="G96">
        <f t="shared" si="73"/>
        <v>1.5613489421435383</v>
      </c>
      <c r="H96">
        <f t="shared" si="51"/>
        <v>1.4934022555930675</v>
      </c>
      <c r="I96">
        <f t="shared" si="51"/>
        <v>1.4903108231301145</v>
      </c>
      <c r="J96">
        <f t="shared" si="51"/>
        <v>1.4901634649120723</v>
      </c>
      <c r="K96">
        <f t="shared" si="51"/>
        <v>1.4901564255735551</v>
      </c>
      <c r="L96">
        <f t="shared" si="51"/>
        <v>1.4901560892677719</v>
      </c>
      <c r="M96">
        <f t="shared" si="51"/>
        <v>1.4901560732006174</v>
      </c>
      <c r="N96">
        <f t="shared" si="51"/>
        <v>1.4901560724330021</v>
      </c>
      <c r="O96">
        <f t="shared" si="51"/>
        <v>1.4901560723963287</v>
      </c>
      <c r="P96">
        <f t="shared" si="51"/>
        <v>1.4901560723945768</v>
      </c>
      <c r="Q96">
        <f t="shared" si="51"/>
        <v>1.4901560723944929</v>
      </c>
      <c r="R96">
        <f t="shared" si="51"/>
        <v>1.4901560723944891</v>
      </c>
      <c r="S96">
        <f t="shared" si="51"/>
        <v>1.4901560723944891</v>
      </c>
      <c r="T96">
        <f t="shared" si="60"/>
        <v>0.21519159028492832</v>
      </c>
      <c r="U96">
        <f t="shared" si="61"/>
        <v>12.32993355126121</v>
      </c>
      <c r="V96">
        <f t="shared" si="74"/>
        <v>1.2283308353460116</v>
      </c>
      <c r="W96" s="1">
        <f t="shared" si="62"/>
        <v>1.2945142479049989</v>
      </c>
      <c r="X96">
        <f t="shared" si="75"/>
        <v>0.38999999999999968</v>
      </c>
      <c r="Y96">
        <f>$AQ$9</f>
        <v>1.3899999999999997</v>
      </c>
      <c r="Z96">
        <f t="shared" si="76"/>
        <v>0.22293597637783449</v>
      </c>
      <c r="AA96">
        <f t="shared" si="63"/>
        <v>12.77366727614522</v>
      </c>
      <c r="AB96">
        <f t="shared" si="77"/>
        <v>1.2304505413800451</v>
      </c>
      <c r="AC96" s="1">
        <f t="shared" si="64"/>
        <v>1.2699853503961012</v>
      </c>
      <c r="AD96" s="2">
        <f t="shared" si="78"/>
        <v>72.766946704217162</v>
      </c>
      <c r="AE96">
        <f t="shared" si="79"/>
        <v>0.27204509696454054</v>
      </c>
      <c r="AF96">
        <f t="shared" si="65"/>
        <v>8.1</v>
      </c>
      <c r="AG96">
        <f t="shared" si="66"/>
        <v>8.3720450969645395</v>
      </c>
      <c r="AJ96">
        <f t="shared" si="67"/>
        <v>8.1</v>
      </c>
      <c r="AN96">
        <f t="shared" si="68"/>
        <v>2</v>
      </c>
      <c r="AO96">
        <f t="shared" si="69"/>
        <v>0.68785565063919107</v>
      </c>
      <c r="AP96">
        <f t="shared" si="70"/>
        <v>2.0470406703957247</v>
      </c>
      <c r="AQ96">
        <f t="shared" si="71"/>
        <v>0.67593121720949279</v>
      </c>
      <c r="AR96">
        <f t="shared" si="72"/>
        <v>8.2275240593690384</v>
      </c>
      <c r="AS96">
        <f t="shared" si="53"/>
        <v>-10.686136353144283</v>
      </c>
      <c r="AU96">
        <f t="shared" si="54"/>
        <v>74.889979244562184</v>
      </c>
      <c r="AW96">
        <v>4</v>
      </c>
    </row>
    <row r="97" spans="1:49" x14ac:dyDescent="0.2">
      <c r="A97">
        <v>82</v>
      </c>
      <c r="B97">
        <f t="shared" si="55"/>
        <v>8.2000000000000011</v>
      </c>
      <c r="C97">
        <f t="shared" si="56"/>
        <v>0.26681606488356052</v>
      </c>
      <c r="D97">
        <f t="shared" si="57"/>
        <v>15.287885302893805</v>
      </c>
      <c r="E97">
        <f t="shared" si="58"/>
        <v>31.100482311372598</v>
      </c>
      <c r="F97">
        <f t="shared" si="59"/>
        <v>1.1004823113725983</v>
      </c>
      <c r="G97">
        <f t="shared" si="73"/>
        <v>1.5072287914223741</v>
      </c>
      <c r="H97">
        <f t="shared" si="51"/>
        <v>1.4377114017362567</v>
      </c>
      <c r="I97">
        <f t="shared" si="51"/>
        <v>1.4343500404345833</v>
      </c>
      <c r="J97">
        <f t="shared" si="51"/>
        <v>1.4341792510133269</v>
      </c>
      <c r="K97">
        <f t="shared" si="51"/>
        <v>1.4341705518993766</v>
      </c>
      <c r="L97">
        <f t="shared" si="51"/>
        <v>1.4341701087568581</v>
      </c>
      <c r="M97">
        <f t="shared" si="51"/>
        <v>1.4341700861825424</v>
      </c>
      <c r="N97">
        <f t="shared" si="51"/>
        <v>1.4341700850325743</v>
      </c>
      <c r="O97">
        <f t="shared" si="51"/>
        <v>1.4341700849739929</v>
      </c>
      <c r="P97">
        <f t="shared" si="51"/>
        <v>1.4341700849710088</v>
      </c>
      <c r="Q97">
        <f t="shared" si="51"/>
        <v>1.4341700849708567</v>
      </c>
      <c r="R97">
        <f t="shared" si="51"/>
        <v>1.4341700849708492</v>
      </c>
      <c r="S97">
        <f t="shared" si="51"/>
        <v>1.4341700849708487</v>
      </c>
      <c r="T97">
        <f t="shared" si="60"/>
        <v>0.22198264016295907</v>
      </c>
      <c r="U97">
        <f t="shared" si="61"/>
        <v>12.719043523581929</v>
      </c>
      <c r="V97">
        <f t="shared" si="74"/>
        <v>1.2301852262109854</v>
      </c>
      <c r="W97" s="1">
        <f t="shared" si="62"/>
        <v>1.2945142479049987</v>
      </c>
      <c r="X97">
        <f t="shared" si="75"/>
        <v>0.38999999999999968</v>
      </c>
      <c r="Y97">
        <f t="shared" ref="Y97:Y115" si="81">$AQ$9</f>
        <v>1.3899999999999997</v>
      </c>
      <c r="Z97">
        <f t="shared" si="76"/>
        <v>0.22554210540327102</v>
      </c>
      <c r="AA97">
        <f t="shared" si="63"/>
        <v>12.922991874132988</v>
      </c>
      <c r="AB97">
        <f t="shared" si="77"/>
        <v>1.2311821292576821</v>
      </c>
      <c r="AC97" s="1">
        <f t="shared" si="64"/>
        <v>1.2836053991106022</v>
      </c>
      <c r="AD97" s="2">
        <f t="shared" si="78"/>
        <v>73.5473410281421</v>
      </c>
      <c r="AE97">
        <f t="shared" si="79"/>
        <v>0.2753351328898655</v>
      </c>
      <c r="AF97">
        <f t="shared" si="65"/>
        <v>8.2000000000000011</v>
      </c>
      <c r="AG97">
        <f t="shared" si="66"/>
        <v>8.4753351328898674</v>
      </c>
      <c r="AJ97">
        <f t="shared" si="67"/>
        <v>8.2000000000000011</v>
      </c>
      <c r="AN97">
        <f t="shared" si="68"/>
        <v>2</v>
      </c>
      <c r="AO97">
        <f t="shared" si="69"/>
        <v>0.66931783445406323</v>
      </c>
      <c r="AP97">
        <f t="shared" si="70"/>
        <v>2.0470406703957247</v>
      </c>
      <c r="AQ97">
        <f t="shared" si="71"/>
        <v>0.65744080776713665</v>
      </c>
      <c r="AR97">
        <f t="shared" si="72"/>
        <v>8.3255306647826419</v>
      </c>
      <c r="AS97">
        <f t="shared" si="53"/>
        <v>-10.809541020375875</v>
      </c>
      <c r="AU97">
        <f t="shared" si="54"/>
        <v>74.712114697106188</v>
      </c>
      <c r="AW97">
        <v>4</v>
      </c>
    </row>
    <row r="98" spans="1:49" x14ac:dyDescent="0.2">
      <c r="A98">
        <v>83</v>
      </c>
      <c r="B98">
        <f t="shared" si="55"/>
        <v>8.3000000000000007</v>
      </c>
      <c r="C98">
        <f t="shared" si="56"/>
        <v>0.26991503643115999</v>
      </c>
      <c r="D98">
        <f t="shared" si="57"/>
        <v>15.465448530195383</v>
      </c>
      <c r="E98">
        <f t="shared" si="58"/>
        <v>31.126997927843924</v>
      </c>
      <c r="F98">
        <f t="shared" si="59"/>
        <v>1.1269979278439237</v>
      </c>
      <c r="G98">
        <f t="shared" si="73"/>
        <v>1.453462002347474</v>
      </c>
      <c r="H98">
        <f t="shared" si="51"/>
        <v>1.3823600196662613</v>
      </c>
      <c r="I98">
        <f t="shared" si="51"/>
        <v>1.3787028740100815</v>
      </c>
      <c r="J98">
        <f t="shared" si="51"/>
        <v>1.3785045680323302</v>
      </c>
      <c r="K98">
        <f t="shared" si="51"/>
        <v>1.3784937849651964</v>
      </c>
      <c r="L98">
        <f t="shared" si="51"/>
        <v>1.37849319853722</v>
      </c>
      <c r="M98">
        <f t="shared" si="51"/>
        <v>1.3784931666445677</v>
      </c>
      <c r="N98">
        <f t="shared" si="51"/>
        <v>1.3784931649100978</v>
      </c>
      <c r="O98">
        <f t="shared" si="51"/>
        <v>1.3784931648157694</v>
      </c>
      <c r="P98">
        <f t="shared" si="51"/>
        <v>1.3784931648106393</v>
      </c>
      <c r="Q98">
        <f t="shared" ref="Q98:S98" si="82">(($F$4*SQRT($G$15)-$F98)/$F$4)^2*(COS(ASIN(SIN($C98)/SQRT(P98))))^2</f>
        <v>1.3784931648103604</v>
      </c>
      <c r="R98">
        <f t="shared" si="82"/>
        <v>1.3784931648103453</v>
      </c>
      <c r="S98">
        <f t="shared" si="82"/>
        <v>1.3784931648103445</v>
      </c>
      <c r="T98">
        <f t="shared" si="60"/>
        <v>0.22911033594669</v>
      </c>
      <c r="U98">
        <f t="shared" si="61"/>
        <v>13.12744245437027</v>
      </c>
      <c r="V98">
        <f t="shared" si="74"/>
        <v>1.2321987923501296</v>
      </c>
      <c r="W98" s="1">
        <f t="shared" si="62"/>
        <v>1.2945142479049989</v>
      </c>
      <c r="X98">
        <f t="shared" si="75"/>
        <v>0.38999999999999968</v>
      </c>
      <c r="Y98">
        <f t="shared" si="81"/>
        <v>1.3899999999999997</v>
      </c>
      <c r="Z98">
        <f t="shared" si="76"/>
        <v>0.22814316803783136</v>
      </c>
      <c r="AA98">
        <f t="shared" si="63"/>
        <v>13.072026180744752</v>
      </c>
      <c r="AB98">
        <f t="shared" si="77"/>
        <v>1.2319215105133852</v>
      </c>
      <c r="AC98" s="1">
        <f t="shared" si="64"/>
        <v>1.297380552165851</v>
      </c>
      <c r="AD98" s="2">
        <f t="shared" si="78"/>
        <v>74.336622438278894</v>
      </c>
      <c r="AE98">
        <f t="shared" si="79"/>
        <v>0.27862269840337939</v>
      </c>
      <c r="AF98">
        <f t="shared" si="65"/>
        <v>8.3000000000000007</v>
      </c>
      <c r="AG98">
        <f t="shared" si="66"/>
        <v>8.5786226984033807</v>
      </c>
      <c r="AJ98">
        <f t="shared" si="67"/>
        <v>8.3000000000000007</v>
      </c>
      <c r="AN98">
        <f t="shared" si="68"/>
        <v>2</v>
      </c>
      <c r="AO98">
        <f t="shared" si="69"/>
        <v>0.65056846223984732</v>
      </c>
      <c r="AP98">
        <f t="shared" si="70"/>
        <v>2.0470406703957247</v>
      </c>
      <c r="AQ98">
        <f t="shared" si="71"/>
        <v>0.63875523841116122</v>
      </c>
      <c r="AR98">
        <f t="shared" si="72"/>
        <v>8.4234142190487802</v>
      </c>
      <c r="AS98">
        <f t="shared" si="53"/>
        <v>-10.932679614387801</v>
      </c>
      <c r="AU98">
        <f t="shared" si="54"/>
        <v>74.534551469804612</v>
      </c>
      <c r="AW98">
        <v>4</v>
      </c>
    </row>
    <row r="99" spans="1:49" x14ac:dyDescent="0.2">
      <c r="A99">
        <v>84</v>
      </c>
      <c r="B99">
        <f t="shared" si="55"/>
        <v>8.4</v>
      </c>
      <c r="C99">
        <f t="shared" si="56"/>
        <v>0.2730087030867106</v>
      </c>
      <c r="D99">
        <f t="shared" si="57"/>
        <v>15.642707800607324</v>
      </c>
      <c r="E99">
        <f t="shared" si="58"/>
        <v>31.15381196579321</v>
      </c>
      <c r="F99">
        <f t="shared" si="59"/>
        <v>1.15381196579321</v>
      </c>
      <c r="G99">
        <f t="shared" si="73"/>
        <v>1.4000831359714392</v>
      </c>
      <c r="H99">
        <f t="shared" ref="H99:S115" si="83">(($F$4*SQRT($G$15)-$F99)/$F$4)^2*(COS(ASIN(SIN($C99)/SQRT(G99))))^2</f>
        <v>1.327382839235534</v>
      </c>
      <c r="I99">
        <f t="shared" si="83"/>
        <v>1.3234010692523297</v>
      </c>
      <c r="J99">
        <f t="shared" si="83"/>
        <v>1.3231703528364176</v>
      </c>
      <c r="K99">
        <f t="shared" si="83"/>
        <v>1.3231569418333486</v>
      </c>
      <c r="L99">
        <f t="shared" si="83"/>
        <v>1.3231561621394266</v>
      </c>
      <c r="M99">
        <f t="shared" si="83"/>
        <v>1.3231561168088029</v>
      </c>
      <c r="N99">
        <f t="shared" si="83"/>
        <v>1.3231561141733239</v>
      </c>
      <c r="O99">
        <f t="shared" si="83"/>
        <v>1.3231561140200998</v>
      </c>
      <c r="P99">
        <f t="shared" si="83"/>
        <v>1.3231561140111916</v>
      </c>
      <c r="Q99">
        <f t="shared" si="83"/>
        <v>1.3231561140106736</v>
      </c>
      <c r="R99">
        <f t="shared" si="83"/>
        <v>1.3231561140106438</v>
      </c>
      <c r="S99">
        <f t="shared" si="83"/>
        <v>1.3231561140106418</v>
      </c>
      <c r="T99">
        <f t="shared" si="60"/>
        <v>0.2366040701381176</v>
      </c>
      <c r="U99">
        <f t="shared" si="61"/>
        <v>13.556814459608837</v>
      </c>
      <c r="V99">
        <f t="shared" si="74"/>
        <v>1.2343906241317288</v>
      </c>
      <c r="W99" s="1">
        <f t="shared" si="62"/>
        <v>1.2945142479049987</v>
      </c>
      <c r="X99">
        <f t="shared" si="75"/>
        <v>0.38999999999999968</v>
      </c>
      <c r="Y99">
        <f t="shared" si="81"/>
        <v>1.3899999999999997</v>
      </c>
      <c r="Z99">
        <f t="shared" si="76"/>
        <v>0.23073912044458927</v>
      </c>
      <c r="AA99">
        <f t="shared" si="63"/>
        <v>13.220767684235577</v>
      </c>
      <c r="AB99">
        <f t="shared" si="77"/>
        <v>1.2326686451869648</v>
      </c>
      <c r="AC99" s="1">
        <f t="shared" si="64"/>
        <v>1.3113104016287738</v>
      </c>
      <c r="AD99" s="2">
        <f t="shared" si="78"/>
        <v>75.134767561094776</v>
      </c>
      <c r="AE99">
        <f t="shared" si="79"/>
        <v>0.28190776652491745</v>
      </c>
      <c r="AF99">
        <f t="shared" si="65"/>
        <v>8.4</v>
      </c>
      <c r="AG99">
        <f t="shared" si="66"/>
        <v>8.6819077665249171</v>
      </c>
      <c r="AJ99">
        <f t="shared" si="67"/>
        <v>8.4</v>
      </c>
      <c r="AN99">
        <f t="shared" si="68"/>
        <v>2</v>
      </c>
      <c r="AO99">
        <f t="shared" si="69"/>
        <v>0.6316080741749136</v>
      </c>
      <c r="AP99">
        <f t="shared" si="70"/>
        <v>2.0470406703957247</v>
      </c>
      <c r="AQ99">
        <f t="shared" si="71"/>
        <v>0.61987554849929105</v>
      </c>
      <c r="AR99">
        <f t="shared" si="72"/>
        <v>8.5211736924239183</v>
      </c>
      <c r="AS99">
        <f t="shared" si="53"/>
        <v>-11.05554982972499</v>
      </c>
      <c r="AU99">
        <f t="shared" si="54"/>
        <v>74.357292199392674</v>
      </c>
      <c r="AW99">
        <v>4</v>
      </c>
    </row>
    <row r="100" spans="1:49" x14ac:dyDescent="0.2">
      <c r="A100">
        <v>85</v>
      </c>
      <c r="B100">
        <f t="shared" si="55"/>
        <v>8.5</v>
      </c>
      <c r="C100">
        <f t="shared" si="56"/>
        <v>0.27609701939543646</v>
      </c>
      <c r="D100">
        <f t="shared" si="57"/>
        <v>15.819660509685995</v>
      </c>
      <c r="E100">
        <f t="shared" si="58"/>
        <v>31.180923655337729</v>
      </c>
      <c r="F100">
        <f t="shared" si="59"/>
        <v>1.1809236553377289</v>
      </c>
      <c r="G100">
        <f t="shared" si="73"/>
        <v>1.3471270227649337</v>
      </c>
      <c r="H100">
        <f t="shared" si="83"/>
        <v>1.2728148602552911</v>
      </c>
      <c r="I100">
        <f t="shared" si="83"/>
        <v>1.2684762108025718</v>
      </c>
      <c r="J100">
        <f t="shared" si="83"/>
        <v>1.2682071964534101</v>
      </c>
      <c r="K100">
        <f t="shared" si="83"/>
        <v>1.268190455840543</v>
      </c>
      <c r="L100">
        <f t="shared" si="83"/>
        <v>1.2681894138468093</v>
      </c>
      <c r="M100">
        <f t="shared" si="83"/>
        <v>1.2681893489886005</v>
      </c>
      <c r="N100">
        <f t="shared" si="83"/>
        <v>1.2681893449515409</v>
      </c>
      <c r="O100">
        <f t="shared" si="83"/>
        <v>1.2681893447002561</v>
      </c>
      <c r="P100">
        <f t="shared" si="83"/>
        <v>1.2681893446846155</v>
      </c>
      <c r="Q100">
        <f t="shared" si="83"/>
        <v>1.2681893446836419</v>
      </c>
      <c r="R100">
        <f t="shared" si="83"/>
        <v>1.268189344683581</v>
      </c>
      <c r="S100">
        <f t="shared" si="83"/>
        <v>1.2681893446835772</v>
      </c>
      <c r="T100">
        <f t="shared" si="60"/>
        <v>0.24449697277621515</v>
      </c>
      <c r="U100">
        <f t="shared" si="61"/>
        <v>14.009057806690665</v>
      </c>
      <c r="V100">
        <f t="shared" si="74"/>
        <v>1.2367828945771562</v>
      </c>
      <c r="W100" s="1">
        <f t="shared" si="62"/>
        <v>1.2945142479049985</v>
      </c>
      <c r="X100">
        <f t="shared" si="75"/>
        <v>0.38999999999999968</v>
      </c>
      <c r="Y100">
        <f t="shared" si="81"/>
        <v>1.3899999999999997</v>
      </c>
      <c r="Z100">
        <f t="shared" si="76"/>
        <v>0.23332991934439076</v>
      </c>
      <c r="AA100">
        <f t="shared" si="63"/>
        <v>13.36921390481946</v>
      </c>
      <c r="AB100">
        <f t="shared" si="77"/>
        <v>1.2334234930210997</v>
      </c>
      <c r="AC100" s="1">
        <f t="shared" si="64"/>
        <v>1.3253945363948043</v>
      </c>
      <c r="AD100" s="2">
        <f t="shared" si="78"/>
        <v>75.941752841338456</v>
      </c>
      <c r="AE100">
        <f t="shared" si="79"/>
        <v>0.28519031038303322</v>
      </c>
      <c r="AF100">
        <f t="shared" si="65"/>
        <v>8.5</v>
      </c>
      <c r="AG100">
        <f t="shared" si="66"/>
        <v>8.7851903103830331</v>
      </c>
      <c r="AJ100">
        <f t="shared" si="67"/>
        <v>8.5</v>
      </c>
      <c r="AN100">
        <f t="shared" si="68"/>
        <v>2</v>
      </c>
      <c r="AO100">
        <f t="shared" si="69"/>
        <v>0.61243721464855982</v>
      </c>
      <c r="AP100">
        <f t="shared" si="70"/>
        <v>2.0470406703957247</v>
      </c>
      <c r="AQ100">
        <f t="shared" si="71"/>
        <v>0.60080278334961257</v>
      </c>
      <c r="AR100">
        <f t="shared" si="72"/>
        <v>8.6188080696158504</v>
      </c>
      <c r="AS100">
        <f t="shared" si="53"/>
        <v>-11.178149389606974</v>
      </c>
      <c r="AU100">
        <f t="shared" si="54"/>
        <v>74.180339490313997</v>
      </c>
      <c r="AW100">
        <v>4</v>
      </c>
    </row>
    <row r="101" spans="1:49" x14ac:dyDescent="0.2">
      <c r="A101">
        <v>86</v>
      </c>
      <c r="B101">
        <f t="shared" si="55"/>
        <v>8.6</v>
      </c>
      <c r="C101">
        <f t="shared" si="56"/>
        <v>0.27917994046787675</v>
      </c>
      <c r="D101">
        <f t="shared" si="57"/>
        <v>15.996304085378899</v>
      </c>
      <c r="E101">
        <f t="shared" si="58"/>
        <v>31.208332220738743</v>
      </c>
      <c r="F101">
        <f t="shared" si="59"/>
        <v>1.2083322207387432</v>
      </c>
      <c r="G101">
        <f t="shared" si="73"/>
        <v>1.2946287581329541</v>
      </c>
      <c r="H101">
        <f t="shared" si="83"/>
        <v>1.2186913479723724</v>
      </c>
      <c r="I101">
        <f t="shared" si="83"/>
        <v>1.213959641070957</v>
      </c>
      <c r="J101">
        <f t="shared" si="83"/>
        <v>1.2136452133049758</v>
      </c>
      <c r="K101">
        <f t="shared" si="83"/>
        <v>1.2136242323174495</v>
      </c>
      <c r="L101">
        <f t="shared" si="83"/>
        <v>1.2136228319210993</v>
      </c>
      <c r="M101">
        <f t="shared" si="83"/>
        <v>1.2136227384485634</v>
      </c>
      <c r="N101">
        <f t="shared" si="83"/>
        <v>1.2136227322095257</v>
      </c>
      <c r="O101">
        <f t="shared" si="83"/>
        <v>1.2136227317930868</v>
      </c>
      <c r="P101">
        <f t="shared" si="83"/>
        <v>1.2136227317652906</v>
      </c>
      <c r="Q101">
        <f t="shared" si="83"/>
        <v>1.2136227317634352</v>
      </c>
      <c r="R101">
        <f t="shared" si="83"/>
        <v>1.2136227317633113</v>
      </c>
      <c r="S101">
        <f t="shared" si="83"/>
        <v>1.2136227317633033</v>
      </c>
      <c r="T101">
        <f t="shared" si="60"/>
        <v>0.25282657082345789</v>
      </c>
      <c r="U101">
        <f t="shared" si="61"/>
        <v>14.486322695598416</v>
      </c>
      <c r="V101">
        <f t="shared" si="74"/>
        <v>1.2394015068403721</v>
      </c>
      <c r="W101" s="1">
        <f t="shared" si="62"/>
        <v>1.2945142479049989</v>
      </c>
      <c r="X101">
        <f t="shared" si="75"/>
        <v>0.38999999999999968</v>
      </c>
      <c r="Y101">
        <f t="shared" si="81"/>
        <v>1.3899999999999997</v>
      </c>
      <c r="Z101">
        <f t="shared" si="76"/>
        <v>0.23591552201753482</v>
      </c>
      <c r="AA101">
        <f t="shared" si="63"/>
        <v>13.517362394765643</v>
      </c>
      <c r="AB101">
        <f t="shared" si="77"/>
        <v>1.2341860134669809</v>
      </c>
      <c r="AC101" s="1">
        <f t="shared" si="64"/>
        <v>1.3396325422410957</v>
      </c>
      <c r="AD101" s="2">
        <f t="shared" si="78"/>
        <v>76.75755454508905</v>
      </c>
      <c r="AE101">
        <f t="shared" si="79"/>
        <v>0.28847030321597927</v>
      </c>
      <c r="AF101">
        <f t="shared" si="65"/>
        <v>8.6</v>
      </c>
      <c r="AG101">
        <f t="shared" si="66"/>
        <v>8.8884703032159784</v>
      </c>
      <c r="AJ101">
        <f t="shared" si="67"/>
        <v>8.6</v>
      </c>
      <c r="AN101">
        <f t="shared" si="68"/>
        <v>2</v>
      </c>
      <c r="AO101">
        <f t="shared" si="69"/>
        <v>0.59305643219090765</v>
      </c>
      <c r="AP101">
        <f t="shared" si="70"/>
        <v>2.0470406703957247</v>
      </c>
      <c r="AQ101">
        <f t="shared" si="71"/>
        <v>0.58153799405390405</v>
      </c>
      <c r="AR101">
        <f t="shared" si="72"/>
        <v>8.7163163498170828</v>
      </c>
      <c r="AS101">
        <f t="shared" si="53"/>
        <v>-11.300476045996337</v>
      </c>
      <c r="AU101">
        <f t="shared" si="54"/>
        <v>74.003695914621105</v>
      </c>
      <c r="AW101">
        <v>4</v>
      </c>
    </row>
    <row r="102" spans="1:49" x14ac:dyDescent="0.2">
      <c r="A102">
        <v>87</v>
      </c>
      <c r="B102">
        <f t="shared" si="55"/>
        <v>8.7000000000000011</v>
      </c>
      <c r="C102">
        <f t="shared" si="56"/>
        <v>0.28225742198149117</v>
      </c>
      <c r="D102">
        <f t="shared" si="57"/>
        <v>16.172635988116635</v>
      </c>
      <c r="E102">
        <f t="shared" si="58"/>
        <v>31.236036880500702</v>
      </c>
      <c r="F102">
        <f t="shared" si="59"/>
        <v>1.236036880500702</v>
      </c>
      <c r="G102">
        <f t="shared" si="73"/>
        <v>1.2426236979252616</v>
      </c>
      <c r="H102">
        <f t="shared" si="83"/>
        <v>1.1650478285405186</v>
      </c>
      <c r="I102">
        <f t="shared" si="83"/>
        <v>1.1598823620563334</v>
      </c>
      <c r="J102">
        <f t="shared" si="83"/>
        <v>1.1595138784831114</v>
      </c>
      <c r="K102">
        <f t="shared" si="83"/>
        <v>1.1594874668947672</v>
      </c>
      <c r="L102">
        <f t="shared" si="83"/>
        <v>1.1594855731615674</v>
      </c>
      <c r="M102">
        <f t="shared" si="83"/>
        <v>1.1594854373759826</v>
      </c>
      <c r="N102">
        <f t="shared" si="83"/>
        <v>1.1594854276397868</v>
      </c>
      <c r="O102">
        <f t="shared" si="83"/>
        <v>1.1594854269416748</v>
      </c>
      <c r="P102">
        <f t="shared" si="83"/>
        <v>1.1594854268916184</v>
      </c>
      <c r="Q102">
        <f t="shared" si="83"/>
        <v>1.1594854268880292</v>
      </c>
      <c r="R102">
        <f t="shared" si="83"/>
        <v>1.1594854268877719</v>
      </c>
      <c r="S102">
        <f t="shared" si="83"/>
        <v>1.1594854268877535</v>
      </c>
      <c r="T102">
        <f t="shared" si="60"/>
        <v>0.26163560221946458</v>
      </c>
      <c r="U102">
        <f t="shared" si="61"/>
        <v>14.991057902117975</v>
      </c>
      <c r="V102">
        <f t="shared" si="74"/>
        <v>1.2422769143245558</v>
      </c>
      <c r="W102" s="1">
        <f t="shared" si="62"/>
        <v>1.2945142479049989</v>
      </c>
      <c r="X102">
        <f t="shared" si="75"/>
        <v>0.38999999999999968</v>
      </c>
      <c r="Y102">
        <f t="shared" si="81"/>
        <v>1.3899999999999997</v>
      </c>
      <c r="Z102">
        <f t="shared" si="76"/>
        <v>0.23849588630532223</v>
      </c>
      <c r="AA102">
        <f t="shared" si="63"/>
        <v>13.665210738487346</v>
      </c>
      <c r="AB102">
        <f t="shared" si="77"/>
        <v>1.2349561656899655</v>
      </c>
      <c r="AC102" s="1">
        <f t="shared" si="64"/>
        <v>1.3540240018797671</v>
      </c>
      <c r="AD102" s="2">
        <f t="shared" si="78"/>
        <v>77.582148762806952</v>
      </c>
      <c r="AE102">
        <f t="shared" si="79"/>
        <v>0.29174771837267477</v>
      </c>
      <c r="AF102">
        <f t="shared" si="65"/>
        <v>8.7000000000000011</v>
      </c>
      <c r="AG102">
        <f t="shared" si="66"/>
        <v>8.9917477183726753</v>
      </c>
      <c r="AJ102">
        <f t="shared" si="67"/>
        <v>8.7000000000000011</v>
      </c>
      <c r="AN102">
        <f t="shared" si="68"/>
        <v>2</v>
      </c>
      <c r="AO102">
        <f t="shared" si="69"/>
        <v>0.57346627940276051</v>
      </c>
      <c r="AP102">
        <f t="shared" si="70"/>
        <v>2.0470406703957247</v>
      </c>
      <c r="AQ102">
        <f t="shared" si="71"/>
        <v>0.56208223729144902</v>
      </c>
      <c r="AR102">
        <f t="shared" si="72"/>
        <v>8.8136975467346783</v>
      </c>
      <c r="AS102">
        <f t="shared" ref="AS102:AS113" si="84">ATAN((AQ102-AQ103)/(AR102-AR103))*180/3.141</f>
        <v>-11.422527579720493</v>
      </c>
      <c r="AU102">
        <f t="shared" si="54"/>
        <v>73.827364011883361</v>
      </c>
      <c r="AW102">
        <v>4</v>
      </c>
    </row>
    <row r="103" spans="1:49" x14ac:dyDescent="0.2">
      <c r="A103">
        <v>88</v>
      </c>
      <c r="B103">
        <f t="shared" si="55"/>
        <v>8.8000000000000007</v>
      </c>
      <c r="C103">
        <f t="shared" si="56"/>
        <v>0.28532942018213536</v>
      </c>
      <c r="D103">
        <f t="shared" si="57"/>
        <v>16.348653710897459</v>
      </c>
      <c r="E103">
        <f t="shared" si="58"/>
        <v>31.26403684747061</v>
      </c>
      <c r="F103">
        <f t="shared" si="59"/>
        <v>1.2640368474706101</v>
      </c>
      <c r="G103">
        <f t="shared" si="73"/>
        <v>1.1911474539418458</v>
      </c>
      <c r="H103">
        <f t="shared" si="83"/>
        <v>1.1119200844869432</v>
      </c>
      <c r="I103">
        <f t="shared" si="83"/>
        <v>1.1062749161350829</v>
      </c>
      <c r="J103">
        <f t="shared" si="83"/>
        <v>1.1058418232778007</v>
      </c>
      <c r="K103">
        <f t="shared" si="83"/>
        <v>1.1058084141061189</v>
      </c>
      <c r="L103">
        <f t="shared" si="83"/>
        <v>1.1058058358053964</v>
      </c>
      <c r="M103">
        <f t="shared" si="83"/>
        <v>1.1058056368225835</v>
      </c>
      <c r="N103">
        <f t="shared" si="83"/>
        <v>1.1058056214658569</v>
      </c>
      <c r="O103">
        <f t="shared" si="83"/>
        <v>1.1058056202806839</v>
      </c>
      <c r="P103">
        <f t="shared" si="83"/>
        <v>1.1058056201892166</v>
      </c>
      <c r="Q103">
        <f t="shared" si="83"/>
        <v>1.1058056201821576</v>
      </c>
      <c r="R103">
        <f t="shared" si="83"/>
        <v>1.1058056201816127</v>
      </c>
      <c r="S103">
        <f t="shared" si="83"/>
        <v>1.1058056201815705</v>
      </c>
      <c r="T103">
        <f t="shared" si="60"/>
        <v>0.27097303139439266</v>
      </c>
      <c r="U103">
        <f t="shared" si="61"/>
        <v>15.526068964186114</v>
      </c>
      <c r="V103">
        <f t="shared" si="74"/>
        <v>1.2454451707641712</v>
      </c>
      <c r="W103" s="1">
        <f t="shared" si="62"/>
        <v>1.2945142479049996</v>
      </c>
      <c r="X103">
        <f t="shared" si="75"/>
        <v>0.38999999999999968</v>
      </c>
      <c r="Y103">
        <f t="shared" si="81"/>
        <v>1.3899999999999997</v>
      </c>
      <c r="Z103">
        <f t="shared" si="76"/>
        <v>0.24107097061147556</v>
      </c>
      <c r="AA103">
        <f t="shared" si="63"/>
        <v>13.812756552623142</v>
      </c>
      <c r="AB103">
        <f t="shared" si="77"/>
        <v>1.2357339085752366</v>
      </c>
      <c r="AC103" s="1">
        <f t="shared" si="64"/>
        <v>1.3685684950112396</v>
      </c>
      <c r="AD103" s="2">
        <f t="shared" si="78"/>
        <v>78.415511412389975</v>
      </c>
      <c r="AE103">
        <f t="shared" si="79"/>
        <v>0.29502252931366374</v>
      </c>
      <c r="AF103">
        <f t="shared" si="65"/>
        <v>8.8000000000000007</v>
      </c>
      <c r="AG103">
        <f t="shared" si="66"/>
        <v>9.0950225293136651</v>
      </c>
      <c r="AJ103">
        <f t="shared" si="67"/>
        <v>8.8000000000000007</v>
      </c>
      <c r="AN103">
        <f t="shared" si="68"/>
        <v>2</v>
      </c>
      <c r="AO103">
        <f t="shared" si="69"/>
        <v>0.55366731288533921</v>
      </c>
      <c r="AP103">
        <f t="shared" si="70"/>
        <v>2.0470406703957247</v>
      </c>
      <c r="AQ103">
        <f t="shared" si="71"/>
        <v>0.54243657514329457</v>
      </c>
      <c r="AR103">
        <f t="shared" si="72"/>
        <v>8.910950688616543</v>
      </c>
      <c r="AS103">
        <f t="shared" si="84"/>
        <v>-11.54430180054311</v>
      </c>
      <c r="AU103">
        <f t="shared" si="54"/>
        <v>73.651346289102548</v>
      </c>
      <c r="AW103">
        <v>4</v>
      </c>
    </row>
    <row r="104" spans="1:49" x14ac:dyDescent="0.2">
      <c r="A104">
        <v>89</v>
      </c>
      <c r="B104">
        <f t="shared" si="55"/>
        <v>8.9</v>
      </c>
      <c r="C104">
        <f t="shared" si="56"/>
        <v>0.28839589188540771</v>
      </c>
      <c r="D104">
        <f t="shared" si="57"/>
        <v>16.52435477936444</v>
      </c>
      <c r="E104">
        <f t="shared" si="58"/>
        <v>31.292331328937447</v>
      </c>
      <c r="F104">
        <f t="shared" si="59"/>
        <v>1.292331328937447</v>
      </c>
      <c r="G104">
        <f t="shared" si="73"/>
        <v>1.1402358894347584</v>
      </c>
      <c r="H104">
        <f t="shared" si="83"/>
        <v>1.0593441501755598</v>
      </c>
      <c r="I104">
        <f t="shared" si="83"/>
        <v>1.0531672401701626</v>
      </c>
      <c r="J104">
        <f t="shared" si="83"/>
        <v>1.0526565755859587</v>
      </c>
      <c r="K104">
        <f t="shared" si="83"/>
        <v>1.0526140891236795</v>
      </c>
      <c r="L104">
        <f t="shared" si="83"/>
        <v>1.0526105524616185</v>
      </c>
      <c r="M104">
        <f t="shared" si="83"/>
        <v>1.0526102580495933</v>
      </c>
      <c r="N104">
        <f t="shared" si="83"/>
        <v>1.0526102335409591</v>
      </c>
      <c r="O104">
        <f t="shared" si="83"/>
        <v>1.0526102315007118</v>
      </c>
      <c r="P104">
        <f t="shared" si="83"/>
        <v>1.0526102313308694</v>
      </c>
      <c r="Q104">
        <f t="shared" si="83"/>
        <v>1.0526102313167305</v>
      </c>
      <c r="R104">
        <f t="shared" si="83"/>
        <v>1.0526102313155536</v>
      </c>
      <c r="S104">
        <f t="shared" si="83"/>
        <v>1.0526102313154555</v>
      </c>
      <c r="T104">
        <f t="shared" si="60"/>
        <v>0.28089533085733231</v>
      </c>
      <c r="U104">
        <f t="shared" si="61"/>
        <v>16.094591613662203</v>
      </c>
      <c r="V104">
        <f t="shared" si="74"/>
        <v>1.2489492909596713</v>
      </c>
      <c r="W104" s="1">
        <f t="shared" si="62"/>
        <v>1.2945142479050011</v>
      </c>
      <c r="X104">
        <f t="shared" si="75"/>
        <v>0.38999999999999968</v>
      </c>
      <c r="Y104">
        <f t="shared" si="81"/>
        <v>1.3899999999999997</v>
      </c>
      <c r="Z104">
        <f t="shared" si="76"/>
        <v>0.24364073390343047</v>
      </c>
      <c r="AA104">
        <f t="shared" si="63"/>
        <v>13.959997486110927</v>
      </c>
      <c r="AB104">
        <f t="shared" si="77"/>
        <v>1.236519200733472</v>
      </c>
      <c r="AC104" s="1">
        <f t="shared" si="64"/>
        <v>1.3832655983776037</v>
      </c>
      <c r="AD104" s="2">
        <f t="shared" si="78"/>
        <v>79.25761824223099</v>
      </c>
      <c r="AE104">
        <f t="shared" si="79"/>
        <v>0.29829470961206206</v>
      </c>
      <c r="AF104">
        <f t="shared" si="65"/>
        <v>8.9</v>
      </c>
      <c r="AG104">
        <f t="shared" si="66"/>
        <v>9.1982947096120622</v>
      </c>
      <c r="AJ104">
        <f t="shared" si="67"/>
        <v>8.9</v>
      </c>
      <c r="AN104">
        <f t="shared" si="68"/>
        <v>2</v>
      </c>
      <c r="AO104">
        <f t="shared" si="69"/>
        <v>0.53366009316998175</v>
      </c>
      <c r="AP104">
        <f t="shared" si="70"/>
        <v>2.0470406703957247</v>
      </c>
      <c r="AQ104">
        <f t="shared" si="71"/>
        <v>0.52260207490707522</v>
      </c>
      <c r="AR104">
        <f t="shared" si="72"/>
        <v>9.008074818274256</v>
      </c>
      <c r="AS104">
        <f t="shared" si="84"/>
        <v>-11.665796547250554</v>
      </c>
      <c r="AU104">
        <f t="shared" si="54"/>
        <v>73.475645220635556</v>
      </c>
      <c r="AW104">
        <v>4</v>
      </c>
    </row>
    <row r="105" spans="1:49" x14ac:dyDescent="0.2">
      <c r="A105">
        <v>90</v>
      </c>
      <c r="B105">
        <f t="shared" si="55"/>
        <v>9</v>
      </c>
      <c r="C105">
        <f t="shared" si="56"/>
        <v>0.2914567944778671</v>
      </c>
      <c r="D105">
        <f t="shared" si="57"/>
        <v>16.699736751875243</v>
      </c>
      <c r="E105">
        <f t="shared" si="58"/>
        <v>31.32091952673165</v>
      </c>
      <c r="F105">
        <f t="shared" si="59"/>
        <v>1.3209195267316503</v>
      </c>
      <c r="G105">
        <f t="shared" si="73"/>
        <v>1.0899251146073905</v>
      </c>
      <c r="H105">
        <f t="shared" si="83"/>
        <v>1.007356307267941</v>
      </c>
      <c r="I105">
        <f t="shared" si="83"/>
        <v>1.0005884854989491</v>
      </c>
      <c r="J105">
        <f t="shared" si="83"/>
        <v>0.99998422671323361</v>
      </c>
      <c r="K105">
        <f t="shared" si="83"/>
        <v>0.99992987828427526</v>
      </c>
      <c r="L105">
        <f t="shared" si="83"/>
        <v>0.99992498684157105</v>
      </c>
      <c r="M105">
        <f t="shared" si="83"/>
        <v>0.99992454657807694</v>
      </c>
      <c r="N105">
        <f t="shared" si="83"/>
        <v>0.99992450695112267</v>
      </c>
      <c r="O105">
        <f t="shared" si="83"/>
        <v>0.99992450338440331</v>
      </c>
      <c r="P105">
        <f t="shared" si="83"/>
        <v>0.99992450306337211</v>
      </c>
      <c r="Q105">
        <f t="shared" si="83"/>
        <v>0.999924503034477</v>
      </c>
      <c r="R105">
        <f t="shared" si="83"/>
        <v>0.99992450303187608</v>
      </c>
      <c r="S105">
        <f t="shared" si="83"/>
        <v>0.99992450303164226</v>
      </c>
      <c r="T105">
        <f t="shared" si="60"/>
        <v>0.29146811968362696</v>
      </c>
      <c r="U105">
        <f t="shared" si="61"/>
        <v>16.700385657505283</v>
      </c>
      <c r="V105">
        <f t="shared" si="74"/>
        <v>1.2528410377543719</v>
      </c>
      <c r="W105" s="1">
        <f t="shared" si="62"/>
        <v>1.2945142479050054</v>
      </c>
      <c r="X105">
        <f t="shared" si="75"/>
        <v>0.38999999999999968</v>
      </c>
      <c r="Y105">
        <f t="shared" si="81"/>
        <v>1.3899999999999997</v>
      </c>
      <c r="Z105">
        <f t="shared" si="76"/>
        <v>0.24620513571349859</v>
      </c>
      <c r="AA105">
        <f t="shared" si="63"/>
        <v>14.106931220254573</v>
      </c>
      <c r="AB105">
        <f t="shared" si="77"/>
        <v>1.2373120005065139</v>
      </c>
      <c r="AC105" s="1">
        <f t="shared" si="64"/>
        <v>1.3981148858160182</v>
      </c>
      <c r="AD105" s="2">
        <f t="shared" si="78"/>
        <v>80.108444834277662</v>
      </c>
      <c r="AE105">
        <f t="shared" si="79"/>
        <v>0.30156423295449308</v>
      </c>
      <c r="AF105">
        <f t="shared" si="65"/>
        <v>9</v>
      </c>
      <c r="AG105">
        <f t="shared" si="66"/>
        <v>9.3015642329544939</v>
      </c>
      <c r="AJ105">
        <f t="shared" si="67"/>
        <v>9</v>
      </c>
      <c r="AN105">
        <f t="shared" si="68"/>
        <v>2</v>
      </c>
      <c r="AO105">
        <f t="shared" si="69"/>
        <v>0.51344518464779831</v>
      </c>
      <c r="AP105">
        <f t="shared" si="70"/>
        <v>2.0470406703957247</v>
      </c>
      <c r="AQ105">
        <f t="shared" si="71"/>
        <v>0.50257980891243481</v>
      </c>
      <c r="AR105">
        <f t="shared" si="72"/>
        <v>9.1050689931023996</v>
      </c>
      <c r="AS105">
        <f t="shared" si="84"/>
        <v>-11.787009687725504</v>
      </c>
      <c r="AU105">
        <f t="shared" si="54"/>
        <v>73.300263248124764</v>
      </c>
      <c r="AW105">
        <v>4</v>
      </c>
    </row>
    <row r="106" spans="1:49" x14ac:dyDescent="0.2">
      <c r="A106">
        <v>91</v>
      </c>
      <c r="B106">
        <f t="shared" si="55"/>
        <v>9.1</v>
      </c>
      <c r="C106">
        <f t="shared" si="56"/>
        <v>0.29451208591812417</v>
      </c>
      <c r="D106">
        <f t="shared" si="57"/>
        <v>16.874797219564652</v>
      </c>
      <c r="E106">
        <f t="shared" si="58"/>
        <v>31.349800637324634</v>
      </c>
      <c r="F106">
        <f t="shared" si="59"/>
        <v>1.3498006373246341</v>
      </c>
      <c r="G106">
        <f t="shared" si="73"/>
        <v>1.0402514821123132</v>
      </c>
      <c r="H106">
        <f t="shared" si="83"/>
        <v>0.95599308018315088</v>
      </c>
      <c r="I106">
        <f t="shared" si="83"/>
        <v>0.94856679390261001</v>
      </c>
      <c r="J106">
        <f t="shared" si="83"/>
        <v>0.94784899864921912</v>
      </c>
      <c r="K106">
        <f t="shared" si="83"/>
        <v>0.9477790233006923</v>
      </c>
      <c r="L106">
        <f t="shared" si="83"/>
        <v>0.94777219597873685</v>
      </c>
      <c r="M106">
        <f t="shared" si="83"/>
        <v>0.94777152979981416</v>
      </c>
      <c r="N106">
        <f t="shared" si="83"/>
        <v>0.9477714647966009</v>
      </c>
      <c r="O106">
        <f t="shared" si="83"/>
        <v>0.94777145845382893</v>
      </c>
      <c r="P106">
        <f t="shared" si="83"/>
        <v>0.94777145783492467</v>
      </c>
      <c r="Q106">
        <f t="shared" si="83"/>
        <v>0.94777145777453409</v>
      </c>
      <c r="R106">
        <f t="shared" si="83"/>
        <v>0.94777145776864158</v>
      </c>
      <c r="S106">
        <f t="shared" si="83"/>
        <v>0.94777145776806648</v>
      </c>
      <c r="T106">
        <f t="shared" si="60"/>
        <v>0.30276828912470916</v>
      </c>
      <c r="U106">
        <f t="shared" si="61"/>
        <v>17.347856769838497</v>
      </c>
      <c r="V106">
        <f t="shared" si="74"/>
        <v>1.2571833041464338</v>
      </c>
      <c r="W106" s="1">
        <f t="shared" si="62"/>
        <v>1.2945142479050167</v>
      </c>
      <c r="X106">
        <f t="shared" si="75"/>
        <v>0.38999999999999968</v>
      </c>
      <c r="Y106">
        <f t="shared" si="81"/>
        <v>1.3899999999999997</v>
      </c>
      <c r="Z106">
        <f t="shared" si="76"/>
        <v>0.24876413613990461</v>
      </c>
      <c r="AA106">
        <f t="shared" si="63"/>
        <v>14.253555468783329</v>
      </c>
      <c r="AB106">
        <f t="shared" si="77"/>
        <v>1.2381122659730464</v>
      </c>
      <c r="AC106" s="1">
        <f t="shared" si="64"/>
        <v>1.4131159283121333</v>
      </c>
      <c r="AD106" s="2">
        <f t="shared" si="78"/>
        <v>80.967966607093416</v>
      </c>
      <c r="AE106">
        <f t="shared" si="79"/>
        <v>0.30483107314201291</v>
      </c>
      <c r="AF106">
        <f t="shared" si="65"/>
        <v>9.1</v>
      </c>
      <c r="AG106">
        <f t="shared" si="66"/>
        <v>9.4048310731420131</v>
      </c>
      <c r="AJ106">
        <f t="shared" si="67"/>
        <v>9.1</v>
      </c>
      <c r="AN106">
        <f t="shared" si="68"/>
        <v>2</v>
      </c>
      <c r="AO106">
        <f>($AP$115-F106)/SQRT(AN106)</f>
        <v>0.49302315549930081</v>
      </c>
      <c r="AP106">
        <f t="shared" si="70"/>
        <v>2.0470406703957247</v>
      </c>
      <c r="AQ106">
        <f t="shared" si="71"/>
        <v>0.48237085433709953</v>
      </c>
      <c r="AR106">
        <f t="shared" si="72"/>
        <v>9.2019322850944896</v>
      </c>
      <c r="AS106">
        <f t="shared" si="84"/>
        <v>-11.907939119010985</v>
      </c>
      <c r="AU106">
        <f t="shared" si="54"/>
        <v>73.125202780435345</v>
      </c>
      <c r="AW106">
        <v>4</v>
      </c>
    </row>
    <row r="107" spans="1:49" x14ac:dyDescent="0.2">
      <c r="A107">
        <v>92</v>
      </c>
      <c r="B107">
        <f t="shared" si="55"/>
        <v>9.2000000000000011</v>
      </c>
      <c r="C107">
        <f t="shared" si="56"/>
        <v>0.2975617247378059</v>
      </c>
      <c r="D107">
        <f t="shared" si="57"/>
        <v>17.049533806399829</v>
      </c>
      <c r="E107">
        <f t="shared" si="58"/>
        <v>31.378973851928301</v>
      </c>
      <c r="F107">
        <f t="shared" si="59"/>
        <v>1.3789738519283006</v>
      </c>
      <c r="G107">
        <f t="shared" si="73"/>
        <v>0.99125158254883472</v>
      </c>
      <c r="H107">
        <f t="shared" si="83"/>
        <v>0.90529123155760938</v>
      </c>
      <c r="I107">
        <f t="shared" si="83"/>
        <v>0.89712901625610797</v>
      </c>
      <c r="J107">
        <f t="shared" si="83"/>
        <v>0.89627267493073526</v>
      </c>
      <c r="K107">
        <f t="shared" si="83"/>
        <v>0.8961819275879821</v>
      </c>
      <c r="L107">
        <f t="shared" si="83"/>
        <v>0.896172300838883</v>
      </c>
      <c r="M107">
        <f t="shared" si="83"/>
        <v>0.89617127949021058</v>
      </c>
      <c r="N107">
        <f t="shared" si="83"/>
        <v>0.89617117112907085</v>
      </c>
      <c r="O107">
        <f t="shared" si="83"/>
        <v>0.89617115963235905</v>
      </c>
      <c r="P107">
        <f t="shared" si="83"/>
        <v>0.89617115841260075</v>
      </c>
      <c r="Q107">
        <f t="shared" si="83"/>
        <v>0.89617115828318883</v>
      </c>
      <c r="R107">
        <f t="shared" si="83"/>
        <v>0.89617115826945892</v>
      </c>
      <c r="S107">
        <f t="shared" si="83"/>
        <v>0.89617115826800198</v>
      </c>
      <c r="T107">
        <f t="shared" si="60"/>
        <v>0.31488680627823917</v>
      </c>
      <c r="U107">
        <f t="shared" si="61"/>
        <v>18.042217135152967</v>
      </c>
      <c r="V107">
        <f t="shared" si="74"/>
        <v>1.2620533428584095</v>
      </c>
      <c r="W107" s="1">
        <f t="shared" si="62"/>
        <v>1.2945142479050504</v>
      </c>
      <c r="X107">
        <f t="shared" si="75"/>
        <v>0.38999999999999968</v>
      </c>
      <c r="Y107">
        <f t="shared" si="81"/>
        <v>1.3899999999999997</v>
      </c>
      <c r="Z107">
        <f t="shared" si="76"/>
        <v>0.25131769584769653</v>
      </c>
      <c r="AA107">
        <f t="shared" si="63"/>
        <v>14.399867977903988</v>
      </c>
      <c r="AB107">
        <f t="shared" si="77"/>
        <v>1.2389199549542698</v>
      </c>
      <c r="AC107" s="1">
        <f t="shared" si="64"/>
        <v>1.4282682940535072</v>
      </c>
      <c r="AD107" s="2">
        <f t="shared" si="78"/>
        <v>81.836158818918122</v>
      </c>
      <c r="AE107">
        <f t="shared" si="79"/>
        <v>0.3080952040910237</v>
      </c>
      <c r="AF107">
        <f t="shared" si="65"/>
        <v>9.2000000000000011</v>
      </c>
      <c r="AG107">
        <f t="shared" si="66"/>
        <v>9.508095204091024</v>
      </c>
      <c r="AJ107">
        <f t="shared" si="67"/>
        <v>9.2000000000000011</v>
      </c>
      <c r="AN107">
        <f t="shared" si="68"/>
        <v>2</v>
      </c>
      <c r="AO107">
        <f t="shared" si="69"/>
        <v>0.4723945776240378</v>
      </c>
      <c r="AP107">
        <f t="shared" si="70"/>
        <v>2.0470406703957247</v>
      </c>
      <c r="AQ107">
        <f t="shared" si="71"/>
        <v>0.46197629302367332</v>
      </c>
      <c r="AR107">
        <f t="shared" si="72"/>
        <v>9.2986637808554811</v>
      </c>
      <c r="AS107">
        <f t="shared" si="84"/>
        <v>-12.028582767380728</v>
      </c>
      <c r="AU107">
        <f t="shared" si="54"/>
        <v>72.950466193600164</v>
      </c>
      <c r="AW107">
        <v>4</v>
      </c>
    </row>
    <row r="108" spans="1:49" x14ac:dyDescent="0.2">
      <c r="A108">
        <v>93</v>
      </c>
      <c r="B108">
        <f t="shared" si="55"/>
        <v>9.3000000000000007</v>
      </c>
      <c r="C108">
        <f t="shared" si="56"/>
        <v>0.30060567004239541</v>
      </c>
      <c r="D108">
        <f t="shared" si="57"/>
        <v>17.223944169228449</v>
      </c>
      <c r="E108">
        <f t="shared" si="58"/>
        <v>31.408438356594555</v>
      </c>
      <c r="F108">
        <f t="shared" si="59"/>
        <v>1.4084383565945551</v>
      </c>
      <c r="G108">
        <f t="shared" si="73"/>
        <v>0.9429622399613099</v>
      </c>
      <c r="H108">
        <f t="shared" si="83"/>
        <v>0.85528775770604137</v>
      </c>
      <c r="I108">
        <f t="shared" si="83"/>
        <v>0.84630035578256924</v>
      </c>
      <c r="J108">
        <f t="shared" si="83"/>
        <v>0.84527384173485731</v>
      </c>
      <c r="K108">
        <f t="shared" si="83"/>
        <v>0.84515520738451211</v>
      </c>
      <c r="L108">
        <f t="shared" si="83"/>
        <v>0.84514147822131513</v>
      </c>
      <c r="M108">
        <f t="shared" si="83"/>
        <v>0.84513988914157334</v>
      </c>
      <c r="N108">
        <f t="shared" si="83"/>
        <v>0.84513970521046555</v>
      </c>
      <c r="O108">
        <f t="shared" si="83"/>
        <v>0.84513968392095906</v>
      </c>
      <c r="P108">
        <f t="shared" si="83"/>
        <v>0.84513968145675822</v>
      </c>
      <c r="Q108">
        <f t="shared" si="83"/>
        <v>0.84513968117153404</v>
      </c>
      <c r="R108">
        <f t="shared" si="83"/>
        <v>0.84513968113852</v>
      </c>
      <c r="S108">
        <f t="shared" si="83"/>
        <v>0.84513968113469884</v>
      </c>
      <c r="T108">
        <f t="shared" si="60"/>
        <v>0.32793248297151301</v>
      </c>
      <c r="U108">
        <f t="shared" si="61"/>
        <v>18.789701395789383</v>
      </c>
      <c r="V108">
        <f t="shared" si="74"/>
        <v>1.2675472299457688</v>
      </c>
      <c r="W108" s="1">
        <f t="shared" si="62"/>
        <v>1.2945142479051521</v>
      </c>
      <c r="X108">
        <f t="shared" si="75"/>
        <v>0.38999999999999968</v>
      </c>
      <c r="Y108">
        <f t="shared" si="81"/>
        <v>1.3899999999999997</v>
      </c>
      <c r="Z108">
        <f t="shared" si="76"/>
        <v>0.2538657760695322</v>
      </c>
      <c r="AA108">
        <f t="shared" si="63"/>
        <v>14.545866526345948</v>
      </c>
      <c r="AB108">
        <f t="shared" si="77"/>
        <v>1.2397350250195802</v>
      </c>
      <c r="AC108" s="1">
        <f t="shared" si="64"/>
        <v>1.4435715484830258</v>
      </c>
      <c r="AD108" s="2">
        <f t="shared" si="78"/>
        <v>82.712996570728833</v>
      </c>
      <c r="AE108">
        <f t="shared" si="79"/>
        <v>0.31135659983417635</v>
      </c>
      <c r="AF108">
        <f t="shared" si="65"/>
        <v>9.3000000000000007</v>
      </c>
      <c r="AG108">
        <f t="shared" si="66"/>
        <v>9.6113565998341777</v>
      </c>
      <c r="AJ108">
        <f t="shared" si="67"/>
        <v>9.3000000000000007</v>
      </c>
      <c r="AN108">
        <f t="shared" si="68"/>
        <v>2</v>
      </c>
      <c r="AO108">
        <f t="shared" si="69"/>
        <v>0.45156002657022659</v>
      </c>
      <c r="AP108">
        <f t="shared" si="70"/>
        <v>2.0470406703957247</v>
      </c>
      <c r="AQ108">
        <f t="shared" si="71"/>
        <v>0.44139721129717863</v>
      </c>
      <c r="AR108">
        <f t="shared" si="72"/>
        <v>9.3952625816109219</v>
      </c>
      <c r="AS108">
        <f t="shared" si="84"/>
        <v>-12.148938588383245</v>
      </c>
      <c r="AU108">
        <f t="shared" si="54"/>
        <v>72.776055830771554</v>
      </c>
      <c r="AW108">
        <v>4</v>
      </c>
    </row>
    <row r="109" spans="1:49" x14ac:dyDescent="0.2">
      <c r="A109">
        <v>94</v>
      </c>
      <c r="B109">
        <f t="shared" si="55"/>
        <v>9.4</v>
      </c>
      <c r="C109">
        <f t="shared" si="56"/>
        <v>0.30364388151194777</v>
      </c>
      <c r="D109">
        <f t="shared" si="57"/>
        <v>17.398025997819701</v>
      </c>
      <c r="E109">
        <f t="shared" si="58"/>
        <v>31.438193332314757</v>
      </c>
      <c r="F109">
        <f t="shared" si="59"/>
        <v>1.4381933323147571</v>
      </c>
      <c r="G109">
        <f t="shared" si="73"/>
        <v>0.89542050733936462</v>
      </c>
      <c r="H109">
        <f t="shared" si="83"/>
        <v>0.80601988408468017</v>
      </c>
      <c r="I109">
        <f t="shared" si="83"/>
        <v>0.79610391104711387</v>
      </c>
      <c r="J109">
        <f t="shared" si="83"/>
        <v>0.79486686061016598</v>
      </c>
      <c r="K109">
        <f t="shared" si="83"/>
        <v>0.79471036907832915</v>
      </c>
      <c r="L109">
        <f t="shared" si="83"/>
        <v>0.79469053759704844</v>
      </c>
      <c r="M109">
        <f t="shared" si="83"/>
        <v>0.79468802388332604</v>
      </c>
      <c r="N109">
        <f t="shared" si="83"/>
        <v>0.79468770525184007</v>
      </c>
      <c r="O109">
        <f t="shared" si="83"/>
        <v>0.79468766486283926</v>
      </c>
      <c r="P109">
        <f t="shared" si="83"/>
        <v>0.79468765974321931</v>
      </c>
      <c r="Q109">
        <f t="shared" si="83"/>
        <v>0.79468765909426753</v>
      </c>
      <c r="R109">
        <f t="shared" si="83"/>
        <v>0.794687659012008</v>
      </c>
      <c r="S109">
        <f t="shared" si="83"/>
        <v>0.79468765900158078</v>
      </c>
      <c r="T109">
        <f t="shared" si="60"/>
        <v>0.34203715442902222</v>
      </c>
      <c r="U109">
        <f t="shared" si="61"/>
        <v>19.597863376483843</v>
      </c>
      <c r="V109">
        <f t="shared" si="74"/>
        <v>1.2737861720329491</v>
      </c>
      <c r="W109" s="1">
        <f t="shared" si="62"/>
        <v>1.2945142479054736</v>
      </c>
      <c r="X109">
        <f t="shared" si="75"/>
        <v>0.38999999999999968</v>
      </c>
      <c r="Y109">
        <f t="shared" si="81"/>
        <v>1.3899999999999997</v>
      </c>
      <c r="Z109">
        <f t="shared" si="76"/>
        <v>0.25640833860634232</v>
      </c>
      <c r="AA109">
        <f t="shared" si="63"/>
        <v>14.691548925399209</v>
      </c>
      <c r="AB109">
        <f t="shared" si="77"/>
        <v>1.2405574334922465</v>
      </c>
      <c r="AC109" s="1">
        <f t="shared" si="64"/>
        <v>1.4590252543522944</v>
      </c>
      <c r="AD109" s="2">
        <f t="shared" si="78"/>
        <v>83.598454809299056</v>
      </c>
      <c r="AE109">
        <f t="shared" si="79"/>
        <v>0.31461523452126294</v>
      </c>
      <c r="AF109">
        <f t="shared" si="65"/>
        <v>9.4</v>
      </c>
      <c r="AG109">
        <f t="shared" si="66"/>
        <v>9.7146152345212631</v>
      </c>
      <c r="AJ109">
        <f t="shared" si="67"/>
        <v>9.4</v>
      </c>
      <c r="AN109">
        <f t="shared" si="68"/>
        <v>2</v>
      </c>
      <c r="AO109">
        <f t="shared" si="69"/>
        <v>0.43052008146443066</v>
      </c>
      <c r="AP109">
        <f t="shared" si="70"/>
        <v>2.0470406703957247</v>
      </c>
      <c r="AQ109">
        <f t="shared" si="71"/>
        <v>0.42063469978342904</v>
      </c>
      <c r="AR109">
        <f t="shared" si="72"/>
        <v>9.4917278032127914</v>
      </c>
      <c r="AS109">
        <f t="shared" si="84"/>
        <v>-12.269004566904414</v>
      </c>
      <c r="AU109">
        <f t="shared" si="54"/>
        <v>72.601974002180299</v>
      </c>
      <c r="AW109">
        <v>4</v>
      </c>
    </row>
    <row r="110" spans="1:49" x14ac:dyDescent="0.2">
      <c r="A110">
        <v>95</v>
      </c>
      <c r="B110">
        <f t="shared" si="55"/>
        <v>9.5</v>
      </c>
      <c r="C110">
        <f t="shared" si="56"/>
        <v>0.30667631940168272</v>
      </c>
      <c r="D110">
        <f t="shared" si="57"/>
        <v>17.571777014898259</v>
      </c>
      <c r="E110">
        <f t="shared" si="58"/>
        <v>31.468237955119129</v>
      </c>
      <c r="F110">
        <f t="shared" si="59"/>
        <v>1.4682379551191289</v>
      </c>
      <c r="G110">
        <f t="shared" si="73"/>
        <v>0.84866366212103195</v>
      </c>
      <c r="H110">
        <f t="shared" si="83"/>
        <v>0.75752506075773984</v>
      </c>
      <c r="I110">
        <f t="shared" si="83"/>
        <v>0.74656008403452956</v>
      </c>
      <c r="J110">
        <f t="shared" si="83"/>
        <v>0.74506045476018534</v>
      </c>
      <c r="K110">
        <f t="shared" si="83"/>
        <v>0.74485192617477791</v>
      </c>
      <c r="L110">
        <f t="shared" si="83"/>
        <v>0.74482286306346024</v>
      </c>
      <c r="M110">
        <f t="shared" si="83"/>
        <v>0.74481881117830473</v>
      </c>
      <c r="N110">
        <f t="shared" si="83"/>
        <v>0.74481824625244131</v>
      </c>
      <c r="O110">
        <f t="shared" si="83"/>
        <v>0.7448181674883112</v>
      </c>
      <c r="P110">
        <f t="shared" si="83"/>
        <v>0.74481815650670469</v>
      </c>
      <c r="Q110">
        <f t="shared" si="83"/>
        <v>0.74481815497560544</v>
      </c>
      <c r="R110">
        <f t="shared" si="83"/>
        <v>0.74481815476213364</v>
      </c>
      <c r="S110">
        <f t="shared" si="83"/>
        <v>0.74481815473237045</v>
      </c>
      <c r="T110">
        <f t="shared" si="60"/>
        <v>0.35736297948190876</v>
      </c>
      <c r="U110">
        <f t="shared" si="61"/>
        <v>20.475994367895456</v>
      </c>
      <c r="V110">
        <f t="shared" si="74"/>
        <v>1.2809256509426961</v>
      </c>
      <c r="W110" s="1">
        <f t="shared" si="62"/>
        <v>1.2945142479065477</v>
      </c>
      <c r="X110">
        <f t="shared" si="75"/>
        <v>0.38999999999999968</v>
      </c>
      <c r="Y110">
        <f t="shared" si="81"/>
        <v>1.3899999999999997</v>
      </c>
      <c r="Z110">
        <f t="shared" si="76"/>
        <v>0.25894534582786999</v>
      </c>
      <c r="AA110">
        <f t="shared" si="63"/>
        <v>14.836913018945278</v>
      </c>
      <c r="AB110">
        <f t="shared" si="77"/>
        <v>1.2413871374550822</v>
      </c>
      <c r="AC110" s="1">
        <f t="shared" si="64"/>
        <v>1.4746289717749972</v>
      </c>
      <c r="AD110" s="2">
        <f t="shared" si="78"/>
        <v>84.492508330256086</v>
      </c>
      <c r="AE110">
        <f t="shared" si="79"/>
        <v>0.3178710824200951</v>
      </c>
      <c r="AF110">
        <f t="shared" si="65"/>
        <v>9.5</v>
      </c>
      <c r="AG110">
        <f t="shared" si="66"/>
        <v>9.8178710824200959</v>
      </c>
      <c r="AJ110">
        <f t="shared" si="67"/>
        <v>9.5</v>
      </c>
      <c r="AN110">
        <f t="shared" si="68"/>
        <v>2</v>
      </c>
      <c r="AO110">
        <f t="shared" si="69"/>
        <v>0.40927532494126734</v>
      </c>
      <c r="AP110">
        <f t="shared" si="70"/>
        <v>2.0470406703957247</v>
      </c>
      <c r="AQ110">
        <f t="shared" si="71"/>
        <v>0.39968985322825007</v>
      </c>
      <c r="AR110">
        <f t="shared" si="72"/>
        <v>9.5880585761420196</v>
      </c>
      <c r="AS110">
        <f t="shared" si="84"/>
        <v>-12.388778717197162</v>
      </c>
      <c r="AU110">
        <f t="shared" si="54"/>
        <v>72.428222985101741</v>
      </c>
      <c r="AW110">
        <v>4</v>
      </c>
    </row>
    <row r="111" spans="1:49" x14ac:dyDescent="0.2">
      <c r="A111">
        <v>96</v>
      </c>
      <c r="B111">
        <f t="shared" si="55"/>
        <v>9.6000000000000014</v>
      </c>
      <c r="C111">
        <f t="shared" si="56"/>
        <v>0.30970294454245628</v>
      </c>
      <c r="D111">
        <f t="shared" si="57"/>
        <v>17.745194976171295</v>
      </c>
      <c r="E111">
        <f t="shared" si="58"/>
        <v>31.49857139617605</v>
      </c>
      <c r="F111">
        <f t="shared" si="59"/>
        <v>1.4985713961760503</v>
      </c>
      <c r="G111">
        <f t="shared" si="73"/>
        <v>0.80272920169993545</v>
      </c>
      <c r="H111">
        <f t="shared" si="83"/>
        <v>0.70984095786829537</v>
      </c>
      <c r="I111">
        <f t="shared" si="83"/>
        <v>0.69768580431384641</v>
      </c>
      <c r="J111">
        <f t="shared" si="83"/>
        <v>0.69585572748382596</v>
      </c>
      <c r="K111">
        <f t="shared" si="83"/>
        <v>0.69557465389172668</v>
      </c>
      <c r="L111">
        <f t="shared" si="83"/>
        <v>0.69553135399071164</v>
      </c>
      <c r="M111">
        <f t="shared" si="83"/>
        <v>0.69552468045088034</v>
      </c>
      <c r="N111">
        <f t="shared" si="83"/>
        <v>0.695523651826501</v>
      </c>
      <c r="O111">
        <f t="shared" si="83"/>
        <v>0.6955234932779859</v>
      </c>
      <c r="P111">
        <f t="shared" si="83"/>
        <v>0.69552346883983818</v>
      </c>
      <c r="Q111">
        <f t="shared" si="83"/>
        <v>0.69552346507302132</v>
      </c>
      <c r="R111">
        <f t="shared" si="83"/>
        <v>0.69552346449241642</v>
      </c>
      <c r="S111">
        <f t="shared" si="83"/>
        <v>0.69552346440292367</v>
      </c>
      <c r="T111">
        <f t="shared" si="60"/>
        <v>0.37411304738372497</v>
      </c>
      <c r="U111">
        <f t="shared" si="61"/>
        <v>21.435730870307335</v>
      </c>
      <c r="V111">
        <f t="shared" si="74"/>
        <v>1.2891690900319193</v>
      </c>
      <c r="W111" s="1">
        <f t="shared" si="62"/>
        <v>1.2945142479103611</v>
      </c>
      <c r="X111">
        <f t="shared" si="75"/>
        <v>0.38999999999999968</v>
      </c>
      <c r="Y111">
        <f t="shared" si="81"/>
        <v>1.3899999999999997</v>
      </c>
      <c r="Z111">
        <f t="shared" si="76"/>
        <v>0.26147676067309084</v>
      </c>
      <c r="AA111">
        <f t="shared" si="63"/>
        <v>14.981956683481249</v>
      </c>
      <c r="AB111">
        <f t="shared" si="77"/>
        <v>1.2422240937561193</v>
      </c>
      <c r="AC111" s="1">
        <f t="shared" si="64"/>
        <v>1.4903822582802067</v>
      </c>
      <c r="AD111" s="2">
        <f t="shared" si="78"/>
        <v>85.395131781135504</v>
      </c>
      <c r="AE111">
        <f t="shared" si="79"/>
        <v>0.32112411791737461</v>
      </c>
      <c r="AF111">
        <f t="shared" si="65"/>
        <v>9.6000000000000014</v>
      </c>
      <c r="AG111">
        <f t="shared" si="66"/>
        <v>9.9211241179173761</v>
      </c>
      <c r="AJ111">
        <f t="shared" si="67"/>
        <v>9.6000000000000014</v>
      </c>
      <c r="AN111">
        <f t="shared" si="68"/>
        <v>2</v>
      </c>
      <c r="AO111">
        <f t="shared" si="69"/>
        <v>0.3878263430731958</v>
      </c>
      <c r="AP111">
        <f t="shared" si="70"/>
        <v>2.0470406703957247</v>
      </c>
      <c r="AQ111">
        <f t="shared" si="71"/>
        <v>0.37856377031763183</v>
      </c>
      <c r="AR111">
        <f t="shared" si="72"/>
        <v>9.6842540455077835</v>
      </c>
      <c r="AS111">
        <f t="shared" si="84"/>
        <v>-12.508259082932764</v>
      </c>
      <c r="AU111">
        <f t="shared" si="54"/>
        <v>72.254805023828709</v>
      </c>
      <c r="AW111">
        <v>4</v>
      </c>
    </row>
    <row r="112" spans="1:49" x14ac:dyDescent="0.2">
      <c r="A112">
        <v>97</v>
      </c>
      <c r="B112">
        <f t="shared" si="55"/>
        <v>9.7000000000000011</v>
      </c>
      <c r="C112">
        <f t="shared" si="56"/>
        <v>0.31272371834111107</v>
      </c>
      <c r="D112">
        <f t="shared" si="57"/>
        <v>17.918277670348559</v>
      </c>
      <c r="E112">
        <f t="shared" si="58"/>
        <v>31.529192821891268</v>
      </c>
      <c r="F112">
        <f t="shared" si="59"/>
        <v>1.529192821891268</v>
      </c>
      <c r="G112">
        <f t="shared" si="73"/>
        <v>0.75765483893748597</v>
      </c>
      <c r="H112">
        <f t="shared" si="83"/>
        <v>0.66300546111455239</v>
      </c>
      <c r="I112">
        <f t="shared" si="83"/>
        <v>0.64949349892466546</v>
      </c>
      <c r="J112">
        <f t="shared" si="83"/>
        <v>0.64724332715376953</v>
      </c>
      <c r="K112">
        <f t="shared" si="83"/>
        <v>0.64685947635674357</v>
      </c>
      <c r="L112">
        <f t="shared" si="83"/>
        <v>0.64679372963772974</v>
      </c>
      <c r="M112">
        <f t="shared" si="83"/>
        <v>0.64678246058259115</v>
      </c>
      <c r="N112">
        <f t="shared" si="83"/>
        <v>0.64678052882497372</v>
      </c>
      <c r="O112">
        <f t="shared" si="83"/>
        <v>0.64678019767354966</v>
      </c>
      <c r="P112">
        <f t="shared" si="83"/>
        <v>0.64678014090573954</v>
      </c>
      <c r="Q112">
        <f t="shared" si="83"/>
        <v>0.64678013117428168</v>
      </c>
      <c r="R112">
        <f t="shared" si="83"/>
        <v>0.64678012950606023</v>
      </c>
      <c r="S112">
        <f t="shared" si="83"/>
        <v>0.6467801292200841</v>
      </c>
      <c r="T112">
        <f t="shared" ref="T112:T115" si="85">ASIN(SIN($C112)/SQRT(S112))</f>
        <v>0.39254735811167446</v>
      </c>
      <c r="U112">
        <f t="shared" si="61"/>
        <v>22.491970224447368</v>
      </c>
      <c r="V112">
        <f t="shared" si="74"/>
        <v>1.2987890316470216</v>
      </c>
      <c r="W112" s="1">
        <f t="shared" ref="W112:W115" si="86">(V112*SQRT(S112)+F112)/$C$6*2*$C$3</f>
        <v>1.2945142479249094</v>
      </c>
      <c r="X112">
        <f t="shared" si="75"/>
        <v>0.38999999999999968</v>
      </c>
      <c r="Y112">
        <f t="shared" si="81"/>
        <v>1.3899999999999997</v>
      </c>
      <c r="Z112">
        <f t="shared" si="76"/>
        <v>0.26400254665051137</v>
      </c>
      <c r="AA112">
        <f t="shared" si="63"/>
        <v>15.126677828136891</v>
      </c>
      <c r="AB112">
        <f t="shared" si="77"/>
        <v>1.2430682590142732</v>
      </c>
      <c r="AC112" s="1">
        <f t="shared" ref="AC112:AC115" si="87">(AB112*SQRT(Y112)+F112)/$C$6*2*$C$3</f>
        <v>1.5062846688656428</v>
      </c>
      <c r="AD112" s="2">
        <f t="shared" si="78"/>
        <v>86.306299664432828</v>
      </c>
      <c r="AE112">
        <f t="shared" si="79"/>
        <v>0.32437431551954948</v>
      </c>
      <c r="AF112">
        <f t="shared" si="65"/>
        <v>9.7000000000000011</v>
      </c>
      <c r="AG112">
        <f t="shared" si="66"/>
        <v>10.02437431551955</v>
      </c>
      <c r="AJ112">
        <f t="shared" si="67"/>
        <v>9.7000000000000011</v>
      </c>
      <c r="AN112">
        <f t="shared" si="68"/>
        <v>2</v>
      </c>
      <c r="AO112">
        <f t="shared" si="69"/>
        <v>0.36617372530036518</v>
      </c>
      <c r="AP112">
        <f t="shared" si="70"/>
        <v>2.0470406703957247</v>
      </c>
      <c r="AQ112">
        <f t="shared" si="71"/>
        <v>0.35725755349882654</v>
      </c>
      <c r="AR112">
        <f t="shared" si="72"/>
        <v>9.7803133710435599</v>
      </c>
      <c r="AS112">
        <f t="shared" si="84"/>
        <v>-12.62744373722497</v>
      </c>
      <c r="AU112">
        <f t="shared" si="54"/>
        <v>72.081722329651441</v>
      </c>
      <c r="AW112">
        <v>4</v>
      </c>
    </row>
    <row r="113" spans="1:49" x14ac:dyDescent="0.2">
      <c r="A113">
        <v>98</v>
      </c>
      <c r="B113">
        <f t="shared" si="55"/>
        <v>9.8000000000000007</v>
      </c>
      <c r="C113">
        <f t="shared" si="56"/>
        <v>0.31573860278070903</v>
      </c>
      <c r="D113">
        <f t="shared" si="57"/>
        <v>18.091022919155698</v>
      </c>
      <c r="E113">
        <f t="shared" si="58"/>
        <v>31.56010139400696</v>
      </c>
      <c r="F113">
        <f t="shared" si="59"/>
        <v>1.5601013940069599</v>
      </c>
      <c r="G113">
        <f t="shared" si="73"/>
        <v>0.71347849768117844</v>
      </c>
      <c r="H113">
        <f t="shared" si="83"/>
        <v>0.617056667232602</v>
      </c>
      <c r="I113">
        <f t="shared" si="83"/>
        <v>0.60198970518396178</v>
      </c>
      <c r="J113">
        <f t="shared" si="83"/>
        <v>0.59919929632656954</v>
      </c>
      <c r="K113">
        <f t="shared" si="83"/>
        <v>0.59866710996114736</v>
      </c>
      <c r="L113">
        <f t="shared" si="83"/>
        <v>0.59856504814060774</v>
      </c>
      <c r="M113">
        <f t="shared" si="83"/>
        <v>0.59854545415345284</v>
      </c>
      <c r="N113">
        <f t="shared" si="83"/>
        <v>0.5985416917047317</v>
      </c>
      <c r="O113">
        <f t="shared" si="83"/>
        <v>0.5985409692089646</v>
      </c>
      <c r="P113">
        <f t="shared" si="83"/>
        <v>0.59854083046845719</v>
      </c>
      <c r="Q113">
        <f t="shared" si="83"/>
        <v>0.59854080382614749</v>
      </c>
      <c r="R113">
        <f t="shared" si="83"/>
        <v>0.59854079871002897</v>
      </c>
      <c r="S113">
        <f t="shared" si="83"/>
        <v>0.59854079772758151</v>
      </c>
      <c r="T113">
        <f t="shared" si="85"/>
        <v>0.41300798841958464</v>
      </c>
      <c r="U113">
        <f t="shared" si="61"/>
        <v>23.664312562637349</v>
      </c>
      <c r="V113">
        <f t="shared" si="74"/>
        <v>1.3101614348530071</v>
      </c>
      <c r="W113" s="1">
        <f t="shared" si="86"/>
        <v>1.2945142479853462</v>
      </c>
      <c r="X113">
        <f t="shared" si="75"/>
        <v>0.38999999999999968</v>
      </c>
      <c r="Y113">
        <f t="shared" si="81"/>
        <v>1.3899999999999997</v>
      </c>
      <c r="Z113">
        <f t="shared" si="76"/>
        <v>0.26652266783835082</v>
      </c>
      <c r="AA113">
        <f t="shared" si="63"/>
        <v>15.271074394685069</v>
      </c>
      <c r="AB113">
        <f t="shared" si="77"/>
        <v>1.2439195896250028</v>
      </c>
      <c r="AC113" s="1">
        <f t="shared" si="87"/>
        <v>1.5223357560508564</v>
      </c>
      <c r="AD113" s="2">
        <f t="shared" si="78"/>
        <v>87.225986340650692</v>
      </c>
      <c r="AE113">
        <f t="shared" si="79"/>
        <v>0.32762164985366166</v>
      </c>
      <c r="AF113">
        <f t="shared" si="65"/>
        <v>9.8000000000000007</v>
      </c>
      <c r="AG113">
        <f t="shared" si="66"/>
        <v>10.127621649853662</v>
      </c>
      <c r="AJ113">
        <f t="shared" si="67"/>
        <v>9.8000000000000007</v>
      </c>
      <c r="AN113">
        <f t="shared" si="68"/>
        <v>2</v>
      </c>
      <c r="AO113">
        <f t="shared" si="69"/>
        <v>0.34431806436056606</v>
      </c>
      <c r="AP113">
        <f t="shared" si="70"/>
        <v>2.0470406703957247</v>
      </c>
      <c r="AQ113">
        <f t="shared" si="71"/>
        <v>0.33577230880246295</v>
      </c>
      <c r="AR113">
        <f t="shared" si="72"/>
        <v>9.8762357271000312</v>
      </c>
      <c r="AS113">
        <f t="shared" si="84"/>
        <v>-12.746330782646291</v>
      </c>
      <c r="AU113">
        <f t="shared" si="54"/>
        <v>71.908977080844295</v>
      </c>
      <c r="AW113">
        <v>4</v>
      </c>
    </row>
    <row r="114" spans="1:49" x14ac:dyDescent="0.2">
      <c r="A114">
        <v>99</v>
      </c>
      <c r="B114">
        <f t="shared" si="55"/>
        <v>9.9</v>
      </c>
      <c r="C114">
        <f t="shared" si="56"/>
        <v>0.31874756042064445</v>
      </c>
      <c r="D114">
        <f t="shared" si="57"/>
        <v>18.263428577340761</v>
      </c>
      <c r="E114">
        <f t="shared" si="58"/>
        <v>31.591296269700614</v>
      </c>
      <c r="F114">
        <f t="shared" si="59"/>
        <v>1.5912962697006137</v>
      </c>
      <c r="G114">
        <f t="shared" si="73"/>
        <v>0.67023830829002728</v>
      </c>
      <c r="H114">
        <f t="shared" si="83"/>
        <v>0.57203287948670867</v>
      </c>
      <c r="I114">
        <f t="shared" si="83"/>
        <v>0.55517317335391148</v>
      </c>
      <c r="J114">
        <f t="shared" si="83"/>
        <v>0.5516788323910119</v>
      </c>
      <c r="K114">
        <f t="shared" si="83"/>
        <v>0.55092787511505792</v>
      </c>
      <c r="L114">
        <f t="shared" si="83"/>
        <v>0.55076524577292973</v>
      </c>
      <c r="M114">
        <f t="shared" si="83"/>
        <v>0.55072996790144402</v>
      </c>
      <c r="N114">
        <f t="shared" si="83"/>
        <v>0.5507223126073445</v>
      </c>
      <c r="O114">
        <f t="shared" si="83"/>
        <v>0.55072065127989223</v>
      </c>
      <c r="P114">
        <f t="shared" si="83"/>
        <v>0.55072029073782036</v>
      </c>
      <c r="Q114">
        <f t="shared" si="83"/>
        <v>0.55072021249252157</v>
      </c>
      <c r="R114">
        <f t="shared" si="83"/>
        <v>0.55072019551161389</v>
      </c>
      <c r="S114">
        <f t="shared" si="83"/>
        <v>0.55072019182639209</v>
      </c>
      <c r="T114">
        <f t="shared" si="85"/>
        <v>0.43596097632844188</v>
      </c>
      <c r="U114">
        <f t="shared" si="61"/>
        <v>24.979460684106169</v>
      </c>
      <c r="V114">
        <f t="shared" si="74"/>
        <v>1.3238243644003502</v>
      </c>
      <c r="W114" s="1">
        <f t="shared" si="86"/>
        <v>1.2945142482637952</v>
      </c>
      <c r="X114">
        <f t="shared" si="75"/>
        <v>0.38999999999999968</v>
      </c>
      <c r="Y114">
        <f t="shared" si="81"/>
        <v>1.3899999999999997</v>
      </c>
      <c r="Z114">
        <f t="shared" si="76"/>
        <v>0.26903708888460304</v>
      </c>
      <c r="AA114">
        <f t="shared" si="63"/>
        <v>15.415144357545296</v>
      </c>
      <c r="AB114">
        <f t="shared" si="77"/>
        <v>1.2447780417659626</v>
      </c>
      <c r="AC114" s="1">
        <f t="shared" si="87"/>
        <v>1.5385350699303129</v>
      </c>
      <c r="AD114" s="2">
        <f t="shared" si="78"/>
        <v>88.154166031340537</v>
      </c>
      <c r="AE114">
        <f t="shared" si="79"/>
        <v>0.33086609566817932</v>
      </c>
      <c r="AF114">
        <f t="shared" si="65"/>
        <v>9.9</v>
      </c>
      <c r="AG114">
        <f t="shared" si="66"/>
        <v>10.23086609566818</v>
      </c>
      <c r="AJ114">
        <f t="shared" si="67"/>
        <v>9.9</v>
      </c>
      <c r="AN114">
        <f t="shared" si="68"/>
        <v>2</v>
      </c>
      <c r="AO114">
        <f>($AP$115-F114)/SQRT(AN114)</f>
        <v>0.32225995621931208</v>
      </c>
      <c r="AP114">
        <f>F114+SQRT(AN114)*AO114</f>
        <v>2.0470406703957247</v>
      </c>
      <c r="AQ114">
        <f t="shared" si="71"/>
        <v>0.31410914566573656</v>
      </c>
      <c r="AR114">
        <f t="shared" si="72"/>
        <v>9.9720203026348404</v>
      </c>
      <c r="AS114">
        <f>ATAN((AQ114-AQ115)/(AR114-AR115))*180/3.141</f>
        <v>-12.864918351274847</v>
      </c>
      <c r="AU114">
        <f t="shared" si="54"/>
        <v>71.736571422659239</v>
      </c>
      <c r="AW114">
        <v>4</v>
      </c>
    </row>
    <row r="115" spans="1:49" x14ac:dyDescent="0.2">
      <c r="A115">
        <v>100</v>
      </c>
      <c r="B115">
        <f t="shared" si="55"/>
        <v>10</v>
      </c>
      <c r="C115">
        <f t="shared" si="56"/>
        <v>0.32175055439664219</v>
      </c>
      <c r="D115">
        <f t="shared" si="57"/>
        <v>18.435492532674068</v>
      </c>
      <c r="E115">
        <f t="shared" si="58"/>
        <v>31.622776601683796</v>
      </c>
      <c r="F115">
        <f t="shared" si="59"/>
        <v>1.6227766016837961</v>
      </c>
      <c r="G115">
        <f t="shared" si="73"/>
        <v>0.62797260316800008</v>
      </c>
      <c r="H115">
        <f t="shared" si="83"/>
        <v>0.52797260316799999</v>
      </c>
      <c r="I115">
        <f t="shared" si="83"/>
        <v>0.50903222645148705</v>
      </c>
      <c r="J115">
        <f t="shared" si="83"/>
        <v>0.50460662150006952</v>
      </c>
      <c r="K115">
        <f t="shared" si="83"/>
        <v>0.50352465175166816</v>
      </c>
      <c r="L115">
        <f t="shared" si="83"/>
        <v>0.50325723898803376</v>
      </c>
      <c r="M115">
        <f t="shared" si="83"/>
        <v>0.50319096973720268</v>
      </c>
      <c r="N115">
        <f t="shared" si="83"/>
        <v>0.50317453624403163</v>
      </c>
      <c r="O115">
        <f t="shared" si="83"/>
        <v>0.50317046038559121</v>
      </c>
      <c r="P115">
        <f t="shared" si="83"/>
        <v>0.50316944944415665</v>
      </c>
      <c r="Q115">
        <f t="shared" si="83"/>
        <v>0.50316919869626364</v>
      </c>
      <c r="R115">
        <f t="shared" si="83"/>
        <v>0.50316913650209361</v>
      </c>
      <c r="S115">
        <f t="shared" si="83"/>
        <v>0.50316912107577383</v>
      </c>
      <c r="T115">
        <f t="shared" si="85"/>
        <v>0.46207116203612675</v>
      </c>
      <c r="U115">
        <f t="shared" si="61"/>
        <v>26.475508249722367</v>
      </c>
      <c r="V115">
        <f t="shared" si="74"/>
        <v>1.3405857715538214</v>
      </c>
      <c r="W115" s="1">
        <f t="shared" si="86"/>
        <v>1.294514249723566</v>
      </c>
      <c r="X115">
        <f t="shared" si="75"/>
        <v>0.38999999999999968</v>
      </c>
      <c r="Y115">
        <f t="shared" si="81"/>
        <v>1.3899999999999997</v>
      </c>
      <c r="Z115">
        <f t="shared" si="76"/>
        <v>0.27154577500698518</v>
      </c>
      <c r="AA115">
        <f t="shared" si="63"/>
        <v>15.558885723780783</v>
      </c>
      <c r="AB115">
        <f t="shared" si="77"/>
        <v>1.2456435714026481</v>
      </c>
      <c r="AC115" s="1">
        <f t="shared" si="87"/>
        <v>1.5548821582264205</v>
      </c>
      <c r="AD115" s="2">
        <f t="shared" si="78"/>
        <v>89.090812822140919</v>
      </c>
      <c r="AE115">
        <f t="shared" si="79"/>
        <v>0.33410762783382275</v>
      </c>
      <c r="AF115">
        <f t="shared" si="65"/>
        <v>10</v>
      </c>
      <c r="AG115">
        <f t="shared" si="66"/>
        <v>10.334107627833824</v>
      </c>
      <c r="AH115">
        <v>17.899999999999999</v>
      </c>
      <c r="AI115">
        <f>AH115*$C$3/180</f>
        <v>0.31240472222222221</v>
      </c>
      <c r="AJ115">
        <f t="shared" si="67"/>
        <v>10</v>
      </c>
      <c r="AK115">
        <f>AJ115/SIN(AI115)</f>
        <v>32.536424130092385</v>
      </c>
      <c r="AN115">
        <f t="shared" si="68"/>
        <v>2</v>
      </c>
      <c r="AO115">
        <v>0.3</v>
      </c>
      <c r="AP115">
        <f>F115+SQRT(AN115)*AO115</f>
        <v>2.0470406703957247</v>
      </c>
      <c r="AQ115">
        <f>AO115*COS(C115/SQRT(AN115))</f>
        <v>0.29226917675665365</v>
      </c>
      <c r="AR115">
        <f>AO115*SIN(C115/SQRT(AN115))+B115</f>
        <v>10.067666301199253</v>
      </c>
      <c r="AU115">
        <f>90-D115</f>
        <v>71.564507467325939</v>
      </c>
      <c r="AW115">
        <v>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3CC9-8D12-094F-9776-607CCF8E65A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2437-E410-1140-B137-77EDBC08070F}">
  <dimension ref="A3:AU115"/>
  <sheetViews>
    <sheetView zoomScale="115" workbookViewId="0">
      <pane xSplit="6" ySplit="15" topLeftCell="G16" activePane="bottomRight" state="frozen"/>
      <selection pane="topRight" activeCell="G1" sqref="G1"/>
      <selection pane="bottomLeft" activeCell="A16" sqref="A16"/>
      <selection pane="bottomRight" activeCell="C6" sqref="C6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16" width="10.83203125" customWidth="1"/>
    <col min="17" max="17" width="10.83203125" style="12" customWidth="1"/>
    <col min="18" max="24" width="10.83203125" customWidth="1"/>
    <col min="30" max="30" width="10.83203125" style="2"/>
  </cols>
  <sheetData>
    <row r="3" spans="1:29" x14ac:dyDescent="0.2">
      <c r="A3" t="s">
        <v>1</v>
      </c>
      <c r="C3">
        <v>3.1415000000000002</v>
      </c>
      <c r="E3" t="s">
        <v>0</v>
      </c>
      <c r="F3">
        <v>30</v>
      </c>
    </row>
    <row r="4" spans="1:29" x14ac:dyDescent="0.2">
      <c r="A4" t="s">
        <v>3</v>
      </c>
      <c r="C4" s="1">
        <v>29980000000</v>
      </c>
      <c r="E4" t="s">
        <v>2</v>
      </c>
      <c r="F4" s="3">
        <v>0.6</v>
      </c>
      <c r="G4" s="1"/>
    </row>
    <row r="5" spans="1:29" x14ac:dyDescent="0.2">
      <c r="A5" t="s">
        <v>4</v>
      </c>
      <c r="C5" s="1">
        <v>2400000000</v>
      </c>
      <c r="E5" t="s">
        <v>5</v>
      </c>
      <c r="F5">
        <v>4</v>
      </c>
      <c r="L5">
        <f>F6*SIN(F8)</f>
        <v>8.1656792709478232</v>
      </c>
      <c r="M5">
        <v>0</v>
      </c>
    </row>
    <row r="6" spans="1:29" x14ac:dyDescent="0.2">
      <c r="A6" t="s">
        <v>6</v>
      </c>
      <c r="C6" s="1">
        <f>1/$C$5*$C$4</f>
        <v>12.491666666666667</v>
      </c>
      <c r="E6" t="s">
        <v>32</v>
      </c>
      <c r="F6" s="3">
        <v>31.550671142319569</v>
      </c>
      <c r="L6">
        <f>F6*(1-COS(F8))</f>
        <v>1.075</v>
      </c>
    </row>
    <row r="7" spans="1:29" x14ac:dyDescent="0.2">
      <c r="E7" t="s">
        <v>15</v>
      </c>
      <c r="G7" s="1"/>
      <c r="H7" s="1"/>
      <c r="I7">
        <f>ASIN(10/F6)</f>
        <v>0.32251244652117583</v>
      </c>
    </row>
    <row r="8" spans="1:29" x14ac:dyDescent="0.2">
      <c r="E8" t="s">
        <v>38</v>
      </c>
      <c r="F8">
        <f>F9*C3/180</f>
        <v>0.2617916666666667</v>
      </c>
      <c r="I8">
        <f>(I7)*180/C3</f>
        <v>18.479147023336509</v>
      </c>
    </row>
    <row r="9" spans="1:29" x14ac:dyDescent="0.2">
      <c r="E9" t="s">
        <v>37</v>
      </c>
      <c r="F9">
        <v>15</v>
      </c>
      <c r="I9">
        <f>F4+L6-(F6-F6*COS(I7))</f>
        <v>4.8313377306103966E-2</v>
      </c>
    </row>
    <row r="14" spans="1:29" x14ac:dyDescent="0.2">
      <c r="A14" t="s">
        <v>9</v>
      </c>
      <c r="B14" t="s">
        <v>12</v>
      </c>
      <c r="C14" t="s">
        <v>11</v>
      </c>
      <c r="D14" t="s">
        <v>10</v>
      </c>
      <c r="E14" t="s">
        <v>13</v>
      </c>
      <c r="F14" t="s">
        <v>14</v>
      </c>
      <c r="G14" t="s">
        <v>33</v>
      </c>
      <c r="H14" t="s">
        <v>34</v>
      </c>
      <c r="J14" t="s">
        <v>14</v>
      </c>
      <c r="K14" t="s">
        <v>35</v>
      </c>
      <c r="L14" t="s">
        <v>36</v>
      </c>
      <c r="M14" t="s">
        <v>39</v>
      </c>
      <c r="N14" t="s">
        <v>40</v>
      </c>
      <c r="Q14" s="12" t="s">
        <v>41</v>
      </c>
      <c r="R14" t="s">
        <v>4</v>
      </c>
    </row>
    <row r="15" spans="1:29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f>C15/SQRT($F$5)</f>
        <v>0</v>
      </c>
      <c r="H15">
        <f>G15*180/$C$3</f>
        <v>0</v>
      </c>
      <c r="P15" s="1"/>
    </row>
    <row r="16" spans="1:29" x14ac:dyDescent="0.2">
      <c r="A16">
        <v>1</v>
      </c>
      <c r="B16">
        <f t="shared" ref="B16:B79" si="0">A16*0.1</f>
        <v>0.1</v>
      </c>
      <c r="C16">
        <f t="shared" ref="C16:C79" si="1">ATAN(B16/$F$3)</f>
        <v>3.333320987736625E-3</v>
      </c>
      <c r="D16">
        <f t="shared" ref="D16:D79" si="2">C16*180/$C$3</f>
        <v>0.19099085716778366</v>
      </c>
      <c r="E16">
        <f t="shared" ref="E16:E79" si="3">$F$3/COS(C16)</f>
        <v>30.000166666203707</v>
      </c>
      <c r="F16">
        <f t="shared" ref="F16:F79" si="4">E16-$F$3</f>
        <v>1.666662037074218E-4</v>
      </c>
      <c r="G16">
        <f>C16/SQRT($F$5)</f>
        <v>1.6666604938683125E-3</v>
      </c>
      <c r="H16">
        <f>G16*180/$C$3</f>
        <v>9.5495428583891831E-2</v>
      </c>
      <c r="J16">
        <f>$F$3*(1/COS(C16)-1)</f>
        <v>1.6666620370475727E-4</v>
      </c>
      <c r="K16">
        <f>SQRT($F$5)*$F$4/COS(G16)</f>
        <v>1.2000016666562501</v>
      </c>
      <c r="L16">
        <f>SQRT($F$5)*$F$6*(COS(C16)-COS($F$8))/COS(G16)</f>
        <v>2.1496524255141978</v>
      </c>
      <c r="M16">
        <f>$F$6*(1-COS(C16))</f>
        <v>1.7528004568203903E-4</v>
      </c>
      <c r="N16">
        <f>SUM(J16:M16)</f>
        <v>3.3499960384198348</v>
      </c>
      <c r="O16" s="1">
        <f>N16/$C$6*360</f>
        <v>96.544248738983896</v>
      </c>
      <c r="P16" s="1"/>
      <c r="Q16" s="12">
        <f>$F$6*SIN(C16)</f>
        <v>0.10516831954091298</v>
      </c>
      <c r="R16">
        <f>$F$3*TAN(C16)+($F$4+$F$6*COS(C16)-$F$6*COS($F$8))*TAN(G16)</f>
        <v>0.10279136677948214</v>
      </c>
      <c r="S16">
        <f>ASIN(R16/$F$6)</f>
        <v>3.2579829494504072E-3</v>
      </c>
      <c r="T16">
        <f>S16*180/$C$3</f>
        <v>0.18667417822730328</v>
      </c>
      <c r="W16" s="1"/>
      <c r="AC16" s="1"/>
    </row>
    <row r="17" spans="1:47" x14ac:dyDescent="0.2">
      <c r="A17">
        <v>2</v>
      </c>
      <c r="B17">
        <f t="shared" si="0"/>
        <v>0.2</v>
      </c>
      <c r="C17">
        <f t="shared" si="1"/>
        <v>6.6665679038682294E-3</v>
      </c>
      <c r="D17">
        <f t="shared" si="2"/>
        <v>0.38197747022004813</v>
      </c>
      <c r="E17">
        <f t="shared" si="3"/>
        <v>30.000666659259423</v>
      </c>
      <c r="F17">
        <f t="shared" si="4"/>
        <v>6.6665925942288595E-4</v>
      </c>
      <c r="G17">
        <f t="shared" ref="G17:G80" si="5">C17/SQRT($F$5)</f>
        <v>3.3332839519341147E-3</v>
      </c>
      <c r="H17">
        <f t="shared" ref="H17:H80" si="6">G17*180/$C$3</f>
        <v>0.19098873511002407</v>
      </c>
      <c r="J17">
        <f t="shared" ref="J17:J80" si="7">$F$3*(1/COS(C17)-1)</f>
        <v>6.6665925942288595E-4</v>
      </c>
      <c r="K17">
        <f t="shared" ref="K17:K80" si="8">SQRT($F$5)*$F$4/COS(G17)</f>
        <v>1.2000066665000051</v>
      </c>
      <c r="L17">
        <f>SQRT($F$5)*$F$6*(COS(C17)-COS($F$8))/COS(G17)</f>
        <v>2.1486097310452439</v>
      </c>
      <c r="M17">
        <f t="shared" ref="M17:M80" si="9">$F$6*(1-COS(C17))</f>
        <v>7.0110265538172176E-4</v>
      </c>
      <c r="N17">
        <f t="shared" ref="N17:N80" si="10">SUM(J17:M17)</f>
        <v>3.3499841594600537</v>
      </c>
      <c r="O17" s="1">
        <f t="shared" ref="O17:O80" si="11">N17/$C$6*360</f>
        <v>96.543906396714021</v>
      </c>
      <c r="P17" s="1"/>
      <c r="Q17" s="12">
        <f t="shared" ref="Q17:Q80" si="12">$F$6*SIN(C17)</f>
        <v>0.21033313359776126</v>
      </c>
      <c r="R17">
        <f t="shared" ref="R17:R80" si="13">$F$3*TAN(C17)+($F$4+$F$6*COS(C17)-$F$6*COS($F$8))*TAN(G17)</f>
        <v>0.2055809343147898</v>
      </c>
      <c r="S17">
        <f t="shared" ref="S17:S80" si="14">ASIN(R17/$F$6)</f>
        <v>6.5159434529107069E-3</v>
      </c>
      <c r="T17">
        <f t="shared" ref="T17:T80" si="15">S17*180/$C$3</f>
        <v>0.37334707035617609</v>
      </c>
      <c r="W17" s="1"/>
      <c r="AC17" s="1"/>
    </row>
    <row r="18" spans="1:47" x14ac:dyDescent="0.2">
      <c r="A18">
        <v>3</v>
      </c>
      <c r="B18">
        <f t="shared" si="0"/>
        <v>0.30000000000000004</v>
      </c>
      <c r="C18">
        <f t="shared" si="1"/>
        <v>9.9996666866652394E-3</v>
      </c>
      <c r="D18">
        <f t="shared" si="2"/>
        <v>0.57295559560711218</v>
      </c>
      <c r="E18">
        <f t="shared" si="3"/>
        <v>30.001499962501875</v>
      </c>
      <c r="F18">
        <f t="shared" si="4"/>
        <v>1.4999625018745633E-3</v>
      </c>
      <c r="G18">
        <f t="shared" si="5"/>
        <v>4.9998333433326197E-3</v>
      </c>
      <c r="H18">
        <f t="shared" si="6"/>
        <v>0.28647779780355609</v>
      </c>
      <c r="J18">
        <f t="shared" si="7"/>
        <v>1.4999625018718987E-3</v>
      </c>
      <c r="K18">
        <f t="shared" si="8"/>
        <v>1.2000149991563074</v>
      </c>
      <c r="L18">
        <f t="shared" ref="L18:L80" si="16">SQRT($F$5)*$F$6*(COS(C18)-COS($F$8))/COS(G18)</f>
        <v>2.1468720035513074</v>
      </c>
      <c r="M18">
        <f t="shared" si="9"/>
        <v>1.5774152519566985E-3</v>
      </c>
      <c r="N18">
        <f t="shared" si="10"/>
        <v>3.3499643804614432</v>
      </c>
      <c r="O18" s="1">
        <f t="shared" si="11"/>
        <v>96.543336381543924</v>
      </c>
      <c r="P18" s="1"/>
      <c r="Q18" s="12">
        <f t="shared" si="12"/>
        <v>0.31549093727067617</v>
      </c>
      <c r="R18">
        <f t="shared" si="13"/>
        <v>0.30836690375637538</v>
      </c>
      <c r="S18">
        <f t="shared" si="14"/>
        <v>9.7738590741494481E-3</v>
      </c>
      <c r="T18">
        <f t="shared" si="15"/>
        <v>0.56001739084733426</v>
      </c>
      <c r="W18" s="1"/>
      <c r="AC18" s="1"/>
    </row>
    <row r="19" spans="1:47" x14ac:dyDescent="0.2">
      <c r="A19">
        <v>4</v>
      </c>
      <c r="B19">
        <f t="shared" si="0"/>
        <v>0.4</v>
      </c>
      <c r="C19">
        <f t="shared" si="1"/>
        <v>1.3332543294145679E-2</v>
      </c>
      <c r="D19">
        <f t="shared" si="2"/>
        <v>0.76392099091078214</v>
      </c>
      <c r="E19">
        <f t="shared" si="3"/>
        <v>30.002666548158683</v>
      </c>
      <c r="F19">
        <f t="shared" si="4"/>
        <v>2.6665481586825024E-3</v>
      </c>
      <c r="G19">
        <f t="shared" si="5"/>
        <v>6.6662716470728394E-3</v>
      </c>
      <c r="H19">
        <f t="shared" si="6"/>
        <v>0.38196049545539107</v>
      </c>
      <c r="J19">
        <f t="shared" si="7"/>
        <v>2.666548158680726E-3</v>
      </c>
      <c r="K19">
        <f t="shared" si="8"/>
        <v>1.2000266640003225</v>
      </c>
      <c r="L19">
        <f t="shared" si="16"/>
        <v>2.1444393879389341</v>
      </c>
      <c r="M19">
        <f t="shared" si="9"/>
        <v>2.8041302230474756E-3</v>
      </c>
      <c r="N19">
        <f t="shared" si="10"/>
        <v>3.3499367303209846</v>
      </c>
      <c r="O19" s="1">
        <f t="shared" si="11"/>
        <v>96.542539526261862</v>
      </c>
      <c r="P19" s="1"/>
      <c r="Q19" s="12">
        <f t="shared" si="12"/>
        <v>0.4206382268279536</v>
      </c>
      <c r="R19">
        <f t="shared" si="13"/>
        <v>0.41114747704377325</v>
      </c>
      <c r="S19">
        <f t="shared" si="14"/>
        <v>1.3031707396449441E-2</v>
      </c>
      <c r="T19">
        <f t="shared" si="15"/>
        <v>0.74668385527961145</v>
      </c>
      <c r="W19" s="1"/>
      <c r="AC19" s="1"/>
    </row>
    <row r="20" spans="1:47" x14ac:dyDescent="0.2">
      <c r="A20">
        <v>5</v>
      </c>
      <c r="B20">
        <f t="shared" si="0"/>
        <v>0.5</v>
      </c>
      <c r="C20">
        <f t="shared" si="1"/>
        <v>1.6665123713940747E-2</v>
      </c>
      <c r="D20">
        <f t="shared" si="2"/>
        <v>0.95486941540962422</v>
      </c>
      <c r="E20">
        <f t="shared" si="3"/>
        <v>30.004166377354998</v>
      </c>
      <c r="F20">
        <f t="shared" si="4"/>
        <v>4.1663773549984739E-3</v>
      </c>
      <c r="G20">
        <f t="shared" si="5"/>
        <v>8.3325618569703736E-3</v>
      </c>
      <c r="H20">
        <f t="shared" si="6"/>
        <v>0.47743470770481211</v>
      </c>
      <c r="J20">
        <f t="shared" si="7"/>
        <v>4.1663773549993621E-3</v>
      </c>
      <c r="K20">
        <f t="shared" si="8"/>
        <v>1.2000416601574804</v>
      </c>
      <c r="L20">
        <f t="shared" si="16"/>
        <v>2.1413120870273898</v>
      </c>
      <c r="M20">
        <f t="shared" si="9"/>
        <v>4.3811249454185673E-3</v>
      </c>
      <c r="N20">
        <f t="shared" si="10"/>
        <v>3.349901249485288</v>
      </c>
      <c r="O20" s="1">
        <f t="shared" si="11"/>
        <v>96.541516996507283</v>
      </c>
      <c r="P20" s="1"/>
      <c r="Q20" s="12">
        <f t="shared" si="12"/>
        <v>0.52577150028956909</v>
      </c>
      <c r="R20">
        <f t="shared" si="13"/>
        <v>0.51392085729971115</v>
      </c>
      <c r="S20">
        <f t="shared" si="14"/>
        <v>1.6289466032357213E-2</v>
      </c>
      <c r="T20">
        <f t="shared" si="15"/>
        <v>0.93334518090857821</v>
      </c>
      <c r="W20" s="1"/>
      <c r="AC20" s="1"/>
    </row>
    <row r="21" spans="1:47" x14ac:dyDescent="0.2">
      <c r="A21">
        <v>6</v>
      </c>
      <c r="B21">
        <f t="shared" si="0"/>
        <v>0.60000000000000009</v>
      </c>
      <c r="C21">
        <f t="shared" si="1"/>
        <v>1.9997333973150538E-2</v>
      </c>
      <c r="D21">
        <f t="shared" si="2"/>
        <v>1.1457966306436722</v>
      </c>
      <c r="E21">
        <f t="shared" si="3"/>
        <v>30.005999400119972</v>
      </c>
      <c r="F21">
        <f t="shared" si="4"/>
        <v>5.9994001199719094E-3</v>
      </c>
      <c r="G21">
        <f t="shared" si="5"/>
        <v>9.9986669865752692E-3</v>
      </c>
      <c r="H21">
        <f t="shared" si="6"/>
        <v>0.5728983153218361</v>
      </c>
      <c r="J21">
        <f t="shared" si="7"/>
        <v>5.9994001199736857E-3</v>
      </c>
      <c r="K21">
        <f t="shared" si="8"/>
        <v>1.2000599865036738</v>
      </c>
      <c r="L21">
        <f t="shared" si="16"/>
        <v>2.1374903614988199</v>
      </c>
      <c r="M21">
        <f t="shared" si="9"/>
        <v>6.3082418189884725E-3</v>
      </c>
      <c r="N21">
        <f t="shared" si="10"/>
        <v>3.349857989941456</v>
      </c>
      <c r="O21" s="1">
        <f t="shared" si="11"/>
        <v>96.540270290507593</v>
      </c>
      <c r="P21" s="1"/>
      <c r="Q21" s="12">
        <f t="shared" si="12"/>
        <v>0.63088725801001178</v>
      </c>
      <c r="R21">
        <f t="shared" si="13"/>
        <v>0.61668524922370693</v>
      </c>
      <c r="S21">
        <f t="shared" si="14"/>
        <v>1.954711263342333E-2</v>
      </c>
      <c r="T21">
        <f t="shared" si="15"/>
        <v>1.1200000872246376</v>
      </c>
      <c r="W21" s="1"/>
      <c r="AC21" s="1"/>
    </row>
    <row r="22" spans="1:47" x14ac:dyDescent="0.2">
      <c r="A22">
        <v>7</v>
      </c>
      <c r="B22">
        <f t="shared" si="0"/>
        <v>0.70000000000000007</v>
      </c>
      <c r="C22">
        <f t="shared" si="1"/>
        <v>2.3329100148186562E-2</v>
      </c>
      <c r="D22">
        <f t="shared" si="2"/>
        <v>1.33669840097838</v>
      </c>
      <c r="E22">
        <f t="shared" si="3"/>
        <v>30.008165555395085</v>
      </c>
      <c r="F22">
        <f t="shared" si="4"/>
        <v>8.1655553950845672E-3</v>
      </c>
      <c r="G22">
        <f t="shared" si="5"/>
        <v>1.1664550074093281E-2</v>
      </c>
      <c r="H22">
        <f t="shared" si="6"/>
        <v>0.66834920048919</v>
      </c>
      <c r="J22">
        <f t="shared" si="7"/>
        <v>8.1655553950854554E-3</v>
      </c>
      <c r="K22">
        <f t="shared" si="8"/>
        <v>1.2000816416655131</v>
      </c>
      <c r="L22">
        <f t="shared" si="16"/>
        <v>2.1329745298341565</v>
      </c>
      <c r="M22">
        <f t="shared" si="9"/>
        <v>8.5852883105799992E-3</v>
      </c>
      <c r="N22">
        <f t="shared" si="10"/>
        <v>3.349807015205335</v>
      </c>
      <c r="O22" s="1">
        <f t="shared" si="11"/>
        <v>96.538801238739467</v>
      </c>
      <c r="P22" s="1"/>
      <c r="Q22" s="12">
        <f t="shared" si="12"/>
        <v>0.73598200326020979</v>
      </c>
      <c r="R22">
        <f t="shared" si="13"/>
        <v>0.71943885948497766</v>
      </c>
      <c r="S22">
        <f t="shared" si="14"/>
        <v>2.2804624899930351E-2</v>
      </c>
      <c r="T22">
        <f t="shared" si="15"/>
        <v>1.3066472965104132</v>
      </c>
      <c r="W22" s="1"/>
      <c r="AC22" s="1"/>
    </row>
    <row r="23" spans="1:47" x14ac:dyDescent="0.2">
      <c r="A23">
        <v>8</v>
      </c>
      <c r="B23">
        <f t="shared" si="0"/>
        <v>0.8</v>
      </c>
      <c r="C23">
        <f t="shared" si="1"/>
        <v>2.6660348374597954E-2</v>
      </c>
      <c r="D23">
        <f t="shared" si="2"/>
        <v>1.5275704941676369</v>
      </c>
      <c r="E23">
        <f t="shared" si="3"/>
        <v>30.010664771044311</v>
      </c>
      <c r="F23">
        <f t="shared" si="4"/>
        <v>1.0664771044311294E-2</v>
      </c>
      <c r="G23">
        <f t="shared" si="5"/>
        <v>1.3330174187298977E-2</v>
      </c>
      <c r="H23">
        <f t="shared" si="6"/>
        <v>0.76378524708381845</v>
      </c>
      <c r="J23">
        <f t="shared" si="7"/>
        <v>1.066477104431085E-2</v>
      </c>
      <c r="K23">
        <f t="shared" si="8"/>
        <v>1.2001066240206375</v>
      </c>
      <c r="L23">
        <f t="shared" si="16"/>
        <v>2.1277649682348985</v>
      </c>
      <c r="M23">
        <f t="shared" si="9"/>
        <v>1.121203700731737E-2</v>
      </c>
      <c r="N23">
        <f t="shared" si="10"/>
        <v>3.3497484003071638</v>
      </c>
      <c r="O23" s="1">
        <f t="shared" si="11"/>
        <v>96.537112003515318</v>
      </c>
      <c r="P23" s="1"/>
      <c r="Q23" s="12">
        <f t="shared" si="12"/>
        <v>0.84105224280832669</v>
      </c>
      <c r="R23">
        <f t="shared" si="13"/>
        <v>0.8221798971144938</v>
      </c>
      <c r="S23">
        <f t="shared" si="14"/>
        <v>2.6061980590605695E-2</v>
      </c>
      <c r="T23">
        <f t="shared" si="15"/>
        <v>1.4932855343972704</v>
      </c>
      <c r="W23" s="1"/>
      <c r="AC23" s="1"/>
    </row>
    <row r="24" spans="1:47" x14ac:dyDescent="0.2">
      <c r="A24">
        <v>9</v>
      </c>
      <c r="B24">
        <f t="shared" si="0"/>
        <v>0.9</v>
      </c>
      <c r="C24">
        <f t="shared" si="1"/>
        <v>2.9991004856877904E-2</v>
      </c>
      <c r="D24">
        <f t="shared" si="2"/>
        <v>1.7184086819156525</v>
      </c>
      <c r="E24">
        <f t="shared" si="3"/>
        <v>30.013496963866107</v>
      </c>
      <c r="F24">
        <f t="shared" si="4"/>
        <v>1.3496963866106881E-2</v>
      </c>
      <c r="G24">
        <f t="shared" si="5"/>
        <v>1.4995502428438952E-2</v>
      </c>
      <c r="H24">
        <f t="shared" si="6"/>
        <v>0.85920434095782627</v>
      </c>
      <c r="J24">
        <f t="shared" si="7"/>
        <v>1.3496963866104217E-2</v>
      </c>
      <c r="K24">
        <f t="shared" si="8"/>
        <v>1.2001349316980823</v>
      </c>
      <c r="L24">
        <f t="shared" si="16"/>
        <v>2.121862110530758</v>
      </c>
      <c r="M24">
        <f t="shared" si="9"/>
        <v>1.4188225679666634E-2</v>
      </c>
      <c r="N24">
        <f t="shared" si="10"/>
        <v>3.3496822317746116</v>
      </c>
      <c r="O24" s="1">
        <f t="shared" si="11"/>
        <v>96.535205078494471</v>
      </c>
      <c r="P24" s="1"/>
      <c r="Q24" s="12">
        <f t="shared" si="12"/>
        <v>0.94609448749919722</v>
      </c>
      <c r="R24">
        <f t="shared" si="13"/>
        <v>0.92490657389600672</v>
      </c>
      <c r="S24">
        <f t="shared" si="14"/>
        <v>2.9319157532316058E-2</v>
      </c>
      <c r="T24">
        <f t="shared" si="15"/>
        <v>1.6799135304207831</v>
      </c>
      <c r="W24" s="1"/>
      <c r="AC24" s="1"/>
    </row>
    <row r="25" spans="1:47" x14ac:dyDescent="0.2">
      <c r="A25">
        <v>10</v>
      </c>
      <c r="B25">
        <f t="shared" si="0"/>
        <v>1</v>
      </c>
      <c r="C25">
        <f t="shared" si="1"/>
        <v>3.3320995878247196E-2</v>
      </c>
      <c r="D25">
        <f t="shared" si="2"/>
        <v>1.9092087404375284</v>
      </c>
      <c r="E25">
        <f t="shared" si="3"/>
        <v>30.016662039607269</v>
      </c>
      <c r="F25">
        <f t="shared" si="4"/>
        <v>1.6662039607268753E-2</v>
      </c>
      <c r="G25">
        <f t="shared" si="5"/>
        <v>1.6660497939123598E-2</v>
      </c>
      <c r="H25">
        <f t="shared" si="6"/>
        <v>0.95460437021876421</v>
      </c>
      <c r="J25">
        <f t="shared" si="7"/>
        <v>1.6662039607266976E-2</v>
      </c>
      <c r="K25">
        <f t="shared" si="8"/>
        <v>1.2001665625787026</v>
      </c>
      <c r="L25">
        <f t="shared" si="16"/>
        <v>2.1152664480731866</v>
      </c>
      <c r="M25">
        <f t="shared" si="9"/>
        <v>1.7513557354098319E-2</v>
      </c>
      <c r="N25">
        <f t="shared" si="10"/>
        <v>3.3496086076132547</v>
      </c>
      <c r="O25" s="1">
        <f t="shared" si="11"/>
        <v>96.53308328812048</v>
      </c>
      <c r="P25" s="1"/>
      <c r="Q25" s="12">
        <f t="shared" si="12"/>
        <v>1.0511052528321823</v>
      </c>
      <c r="R25">
        <f t="shared" si="13"/>
        <v>1.0276171047558769</v>
      </c>
      <c r="S25">
        <f t="shared" si="14"/>
        <v>3.2576133629740503E-2</v>
      </c>
      <c r="T25">
        <f t="shared" si="15"/>
        <v>1.8665300185749771</v>
      </c>
      <c r="W25" s="1"/>
      <c r="AC25" s="1"/>
      <c r="AF25" s="3"/>
      <c r="AG25" s="3"/>
      <c r="AU25" s="3"/>
    </row>
    <row r="26" spans="1:47" x14ac:dyDescent="0.2">
      <c r="A26">
        <v>11</v>
      </c>
      <c r="B26">
        <f t="shared" si="0"/>
        <v>1.1000000000000001</v>
      </c>
      <c r="C26">
        <f t="shared" si="1"/>
        <v>3.6650247810411644E-2</v>
      </c>
      <c r="D26">
        <f t="shared" si="2"/>
        <v>2.099966451018334</v>
      </c>
      <c r="E26">
        <f t="shared" si="3"/>
        <v>30.020159892978587</v>
      </c>
      <c r="F26">
        <f t="shared" si="4"/>
        <v>2.0159892978586669E-2</v>
      </c>
      <c r="G26">
        <f t="shared" si="5"/>
        <v>1.8325123905205822E-2</v>
      </c>
      <c r="H26">
        <f t="shared" si="6"/>
        <v>1.049983225509167</v>
      </c>
      <c r="J26">
        <f t="shared" si="7"/>
        <v>2.0159892978588445E-2</v>
      </c>
      <c r="K26">
        <f t="shared" si="8"/>
        <v>1.2002015142956521</v>
      </c>
      <c r="L26">
        <f t="shared" si="16"/>
        <v>2.1079785296148885</v>
      </c>
      <c r="M26">
        <f t="shared" si="9"/>
        <v>2.1187700395309327E-2</v>
      </c>
      <c r="N26">
        <f t="shared" si="10"/>
        <v>3.3495276372844383</v>
      </c>
      <c r="O26" s="1">
        <f t="shared" si="11"/>
        <v>96.530749786983137</v>
      </c>
      <c r="P26" s="1"/>
      <c r="Q26" s="12">
        <f t="shared" si="12"/>
        <v>1.1560810595372231</v>
      </c>
      <c r="R26">
        <f t="shared" si="13"/>
        <v>1.1303097081515439</v>
      </c>
      <c r="S26">
        <f t="shared" si="14"/>
        <v>3.5832886875019364E-2</v>
      </c>
      <c r="T26">
        <f t="shared" si="15"/>
        <v>2.053133737865187</v>
      </c>
      <c r="W26" s="1"/>
      <c r="AC26" s="1"/>
    </row>
    <row r="27" spans="1:47" x14ac:dyDescent="0.2">
      <c r="A27">
        <v>12</v>
      </c>
      <c r="B27">
        <f t="shared" si="0"/>
        <v>1.2000000000000002</v>
      </c>
      <c r="C27">
        <f t="shared" si="1"/>
        <v>3.9978687123290051E-2</v>
      </c>
      <c r="D27">
        <f t="shared" si="2"/>
        <v>2.2906776005704943</v>
      </c>
      <c r="E27">
        <f t="shared" si="3"/>
        <v>30.023990407672329</v>
      </c>
      <c r="F27">
        <f t="shared" si="4"/>
        <v>2.3990407672329184E-2</v>
      </c>
      <c r="G27">
        <f t="shared" si="5"/>
        <v>1.9989343561645025E-2</v>
      </c>
      <c r="H27">
        <f t="shared" si="6"/>
        <v>1.1453388002852471</v>
      </c>
      <c r="J27">
        <f t="shared" si="7"/>
        <v>2.3990407672331848E-2</v>
      </c>
      <c r="K27">
        <f t="shared" si="8"/>
        <v>1.2002397842349188</v>
      </c>
      <c r="L27">
        <f t="shared" si="16"/>
        <v>2.0999989611753662</v>
      </c>
      <c r="M27">
        <f t="shared" si="9"/>
        <v>2.5210288597962E-2</v>
      </c>
      <c r="N27">
        <f t="shared" si="10"/>
        <v>3.3494394416805786</v>
      </c>
      <c r="O27" s="1">
        <f t="shared" si="11"/>
        <v>96.528208059106717</v>
      </c>
      <c r="P27" s="1"/>
      <c r="Q27" s="12">
        <f t="shared" si="12"/>
        <v>1.2610184341488646</v>
      </c>
      <c r="R27">
        <f t="shared" si="13"/>
        <v>1.2329826064584573</v>
      </c>
      <c r="S27">
        <f t="shared" si="14"/>
        <v>3.9089395357375635E-2</v>
      </c>
      <c r="T27">
        <f t="shared" si="15"/>
        <v>2.2397234328593392</v>
      </c>
      <c r="W27" s="1"/>
      <c r="AC27" s="1"/>
    </row>
    <row r="28" spans="1:47" x14ac:dyDescent="0.2">
      <c r="A28">
        <v>13</v>
      </c>
      <c r="B28">
        <f t="shared" si="0"/>
        <v>1.3</v>
      </c>
      <c r="C28">
        <f t="shared" si="1"/>
        <v>4.3306240394709643E-2</v>
      </c>
      <c r="D28">
        <f t="shared" si="2"/>
        <v>2.4813379821893156</v>
      </c>
      <c r="E28">
        <f t="shared" si="3"/>
        <v>30.028153456381563</v>
      </c>
      <c r="F28">
        <f t="shared" si="4"/>
        <v>2.8153456381563302E-2</v>
      </c>
      <c r="G28">
        <f t="shared" si="5"/>
        <v>2.1653120197354821E-2</v>
      </c>
      <c r="H28">
        <f t="shared" si="6"/>
        <v>1.2406689910946578</v>
      </c>
      <c r="J28">
        <f t="shared" si="7"/>
        <v>2.8153456381565523E-2</v>
      </c>
      <c r="K28">
        <f t="shared" si="8"/>
        <v>1.2002813695359149</v>
      </c>
      <c r="L28">
        <f t="shared" si="16"/>
        <v>2.0913284058925452</v>
      </c>
      <c r="M28">
        <f t="shared" si="9"/>
        <v>2.9580921287905345E-2</v>
      </c>
      <c r="N28">
        <f t="shared" si="10"/>
        <v>3.3493441530979307</v>
      </c>
      <c r="O28" s="1">
        <f t="shared" si="11"/>
        <v>96.525461917165174</v>
      </c>
      <c r="P28" s="1"/>
      <c r="Q28" s="12">
        <f t="shared" si="12"/>
        <v>1.365913909578039</v>
      </c>
      <c r="R28">
        <f t="shared" si="13"/>
        <v>1.3356340263553175</v>
      </c>
      <c r="S28">
        <f t="shared" si="14"/>
        <v>4.2345637272706321E-2</v>
      </c>
      <c r="T28">
        <f t="shared" si="15"/>
        <v>2.42629785423751</v>
      </c>
      <c r="W28" s="1"/>
      <c r="AC28" s="1"/>
    </row>
    <row r="29" spans="1:47" x14ac:dyDescent="0.2">
      <c r="A29">
        <v>14</v>
      </c>
      <c r="B29">
        <f t="shared" si="0"/>
        <v>1.4000000000000001</v>
      </c>
      <c r="C29">
        <f t="shared" si="1"/>
        <v>4.6632834320065798E-2</v>
      </c>
      <c r="D29">
        <f t="shared" si="2"/>
        <v>2.6719433957064598</v>
      </c>
      <c r="E29">
        <f t="shared" si="3"/>
        <v>30.03264890082125</v>
      </c>
      <c r="F29">
        <f t="shared" si="4"/>
        <v>3.2648900821250493E-2</v>
      </c>
      <c r="G29">
        <f t="shared" si="5"/>
        <v>2.3316417160032899E-2</v>
      </c>
      <c r="H29">
        <f t="shared" si="6"/>
        <v>1.3359716978532299</v>
      </c>
      <c r="J29">
        <f t="shared" si="7"/>
        <v>3.2648900821252713E-2</v>
      </c>
      <c r="K29">
        <f t="shared" si="8"/>
        <v>1.2003262670921218</v>
      </c>
      <c r="L29">
        <f t="shared" si="16"/>
        <v>2.0819675838605685</v>
      </c>
      <c r="M29">
        <f t="shared" si="9"/>
        <v>3.4299163432811856E-2</v>
      </c>
      <c r="N29">
        <f t="shared" si="10"/>
        <v>3.349241915206755</v>
      </c>
      <c r="O29" s="1">
        <f t="shared" si="11"/>
        <v>96.522515501622294</v>
      </c>
      <c r="P29" s="1"/>
      <c r="Q29" s="12">
        <f t="shared" si="12"/>
        <v>1.4707640256813819</v>
      </c>
      <c r="R29">
        <f t="shared" si="13"/>
        <v>1.4382621992074487</v>
      </c>
      <c r="S29">
        <f t="shared" si="14"/>
        <v>4.560159093314041E-2</v>
      </c>
      <c r="T29">
        <f t="shared" si="15"/>
        <v>2.6128557593395745</v>
      </c>
      <c r="W29" s="1"/>
      <c r="AC29" s="1"/>
    </row>
    <row r="30" spans="1:47" x14ac:dyDescent="0.2">
      <c r="A30">
        <v>15</v>
      </c>
      <c r="B30">
        <f t="shared" si="0"/>
        <v>1.5</v>
      </c>
      <c r="C30">
        <f t="shared" si="1"/>
        <v>4.9958395721942765E-2</v>
      </c>
      <c r="D30">
        <f t="shared" si="2"/>
        <v>2.8624896482411892</v>
      </c>
      <c r="E30">
        <f t="shared" si="3"/>
        <v>30.037476591751179</v>
      </c>
      <c r="F30">
        <f t="shared" si="4"/>
        <v>3.7476591751179456E-2</v>
      </c>
      <c r="G30">
        <f t="shared" si="5"/>
        <v>2.4979197860971383E-2</v>
      </c>
      <c r="H30">
        <f t="shared" si="6"/>
        <v>1.4312448241205946</v>
      </c>
      <c r="J30">
        <f t="shared" si="7"/>
        <v>3.74765917511799E-2</v>
      </c>
      <c r="K30">
        <f t="shared" si="8"/>
        <v>1.2003744735517921</v>
      </c>
      <c r="L30">
        <f t="shared" si="16"/>
        <v>2.0719172719538217</v>
      </c>
      <c r="M30">
        <f t="shared" si="9"/>
        <v>3.936454576218093E-2</v>
      </c>
      <c r="N30">
        <f t="shared" si="10"/>
        <v>3.3491328830189744</v>
      </c>
      <c r="O30" s="1">
        <f t="shared" si="11"/>
        <v>96.519373279799652</v>
      </c>
      <c r="P30" s="1"/>
      <c r="Q30" s="12">
        <f t="shared" si="12"/>
        <v>1.5755653298278696</v>
      </c>
      <c r="R30">
        <f t="shared" si="13"/>
        <v>1.5408653614481498</v>
      </c>
      <c r="S30">
        <f t="shared" si="14"/>
        <v>4.8857234776560857E-2</v>
      </c>
      <c r="T30">
        <f t="shared" si="15"/>
        <v>2.7993959127107924</v>
      </c>
      <c r="W30" s="1"/>
      <c r="AC30" s="1"/>
    </row>
    <row r="31" spans="1:47" x14ac:dyDescent="0.2">
      <c r="A31">
        <v>16</v>
      </c>
      <c r="B31">
        <f t="shared" si="0"/>
        <v>1.6</v>
      </c>
      <c r="C31">
        <f t="shared" si="1"/>
        <v>5.3282851559692368E-2</v>
      </c>
      <c r="D31">
        <f t="shared" si="2"/>
        <v>3.0529725547492044</v>
      </c>
      <c r="E31">
        <f t="shared" si="3"/>
        <v>30.042636369000643</v>
      </c>
      <c r="F31">
        <f t="shared" si="4"/>
        <v>4.2636369000643271E-2</v>
      </c>
      <c r="G31">
        <f t="shared" si="5"/>
        <v>2.6641425779846184E-2</v>
      </c>
      <c r="H31">
        <f t="shared" si="6"/>
        <v>1.5264862773746022</v>
      </c>
      <c r="J31">
        <f t="shared" si="7"/>
        <v>4.2636369000643715E-2</v>
      </c>
      <c r="K31">
        <f t="shared" si="8"/>
        <v>1.200425985318702</v>
      </c>
      <c r="L31">
        <f t="shared" si="16"/>
        <v>2.0611783036373401</v>
      </c>
      <c r="M31">
        <f t="shared" si="9"/>
        <v>4.4776564896610686E-2</v>
      </c>
      <c r="N31">
        <f t="shared" si="10"/>
        <v>3.3490172228532962</v>
      </c>
      <c r="O31" s="1">
        <f t="shared" si="11"/>
        <v>96.516040044871502</v>
      </c>
      <c r="P31" s="1"/>
      <c r="Q31" s="12">
        <f t="shared" si="12"/>
        <v>1.680314377462558</v>
      </c>
      <c r="R31">
        <f t="shared" si="13"/>
        <v>1.6434417549578504</v>
      </c>
      <c r="S31">
        <f t="shared" si="14"/>
        <v>5.2112547376087469E-2</v>
      </c>
      <c r="T31">
        <f t="shared" si="15"/>
        <v>2.9859170866451517</v>
      </c>
      <c r="W31" s="1"/>
      <c r="AC31" s="1"/>
    </row>
    <row r="32" spans="1:47" x14ac:dyDescent="0.2">
      <c r="A32">
        <v>17</v>
      </c>
      <c r="B32">
        <f t="shared" si="0"/>
        <v>1.7000000000000002</v>
      </c>
      <c r="C32">
        <f t="shared" si="1"/>
        <v>5.660612893896759E-2</v>
      </c>
      <c r="D32">
        <f t="shared" si="2"/>
        <v>3.2433879385688891</v>
      </c>
      <c r="E32">
        <f t="shared" si="3"/>
        <v>30.048128061494946</v>
      </c>
      <c r="F32">
        <f t="shared" si="4"/>
        <v>4.8128061494946195E-2</v>
      </c>
      <c r="G32">
        <f t="shared" si="5"/>
        <v>2.8303064469483795E-2</v>
      </c>
      <c r="H32">
        <f t="shared" si="6"/>
        <v>1.6216939692844445</v>
      </c>
      <c r="J32">
        <f t="shared" si="7"/>
        <v>4.8128061494949748E-2</v>
      </c>
      <c r="K32">
        <f t="shared" si="8"/>
        <v>1.2004807985529624</v>
      </c>
      <c r="L32">
        <f t="shared" si="16"/>
        <v>2.0497515687635706</v>
      </c>
      <c r="M32">
        <f t="shared" si="9"/>
        <v>5.0534683486331382E-2</v>
      </c>
      <c r="N32">
        <f t="shared" si="10"/>
        <v>3.3488951122978143</v>
      </c>
      <c r="O32" s="1">
        <f t="shared" si="11"/>
        <v>96.512520914786904</v>
      </c>
      <c r="P32" s="1"/>
      <c r="Q32" s="12">
        <f t="shared" si="12"/>
        <v>1.7850077326672169</v>
      </c>
      <c r="R32">
        <f t="shared" si="13"/>
        <v>1.7459896274409274</v>
      </c>
      <c r="S32">
        <f t="shared" si="14"/>
        <v>5.5367507449518037E-2</v>
      </c>
      <c r="T32">
        <f t="shared" si="15"/>
        <v>3.1724180617263236</v>
      </c>
      <c r="W32" s="1"/>
      <c r="AC32" s="1"/>
    </row>
    <row r="33" spans="1:33" x14ac:dyDescent="0.2">
      <c r="A33">
        <v>18</v>
      </c>
      <c r="B33">
        <f t="shared" si="0"/>
        <v>1.8</v>
      </c>
      <c r="C33">
        <f t="shared" si="1"/>
        <v>5.9928155121207888E-2</v>
      </c>
      <c r="D33">
        <f t="shared" si="2"/>
        <v>3.4337316319647999</v>
      </c>
      <c r="E33">
        <f t="shared" si="3"/>
        <v>30.053951487283666</v>
      </c>
      <c r="F33">
        <f t="shared" si="4"/>
        <v>5.39514872836655E-2</v>
      </c>
      <c r="G33">
        <f t="shared" si="5"/>
        <v>2.9964077560603944E-2</v>
      </c>
      <c r="H33">
        <f t="shared" si="6"/>
        <v>1.7168658159824</v>
      </c>
      <c r="J33">
        <f t="shared" si="7"/>
        <v>5.395148728366328E-2</v>
      </c>
      <c r="K33">
        <f t="shared" si="8"/>
        <v>1.2005389091718803</v>
      </c>
      <c r="L33">
        <f t="shared" si="16"/>
        <v>2.0376380133557146</v>
      </c>
      <c r="M33">
        <f t="shared" si="9"/>
        <v>5.6638330358860074E-2</v>
      </c>
      <c r="N33">
        <f t="shared" si="10"/>
        <v>3.3487667401701184</v>
      </c>
      <c r="O33" s="1">
        <f t="shared" si="11"/>
        <v>96.508821331120146</v>
      </c>
      <c r="P33" s="1"/>
      <c r="Q33" s="12">
        <f t="shared" si="12"/>
        <v>1.8896419687176427</v>
      </c>
      <c r="R33">
        <f t="shared" si="13"/>
        <v>1.8485072328000081</v>
      </c>
      <c r="S33">
        <f t="shared" si="14"/>
        <v>5.8622093868724752E-2</v>
      </c>
      <c r="T33">
        <f t="shared" si="15"/>
        <v>3.3588976273660527</v>
      </c>
      <c r="W33" s="1"/>
      <c r="AC33" s="1"/>
    </row>
    <row r="34" spans="1:33" x14ac:dyDescent="0.2">
      <c r="A34">
        <v>19</v>
      </c>
      <c r="B34">
        <f t="shared" si="0"/>
        <v>1.9000000000000001</v>
      </c>
      <c r="C34">
        <f t="shared" si="1"/>
        <v>6.324885753307323E-2</v>
      </c>
      <c r="D34">
        <f t="shared" si="2"/>
        <v>3.6239994766682098</v>
      </c>
      <c r="E34">
        <f t="shared" si="3"/>
        <v>30.060106453570651</v>
      </c>
      <c r="F34">
        <f t="shared" si="4"/>
        <v>6.0106453570650586E-2</v>
      </c>
      <c r="G34">
        <f t="shared" si="5"/>
        <v>3.1624428766536615E-2</v>
      </c>
      <c r="H34">
        <f t="shared" si="6"/>
        <v>1.8119997383341049</v>
      </c>
      <c r="J34">
        <f t="shared" si="7"/>
        <v>6.0106453570651919E-2</v>
      </c>
      <c r="K34">
        <f t="shared" si="8"/>
        <v>1.2006003128508758</v>
      </c>
      <c r="L34">
        <f t="shared" si="16"/>
        <v>2.0248386393776658</v>
      </c>
      <c r="M34">
        <f t="shared" si="9"/>
        <v>6.3086900675745211E-2</v>
      </c>
      <c r="N34">
        <f t="shared" si="10"/>
        <v>3.3486323064749386</v>
      </c>
      <c r="O34" s="1">
        <f t="shared" si="11"/>
        <v>96.504947057850131</v>
      </c>
      <c r="P34" s="1"/>
      <c r="Q34" s="12">
        <f t="shared" si="12"/>
        <v>1.9942136686374423</v>
      </c>
      <c r="R34">
        <f t="shared" si="13"/>
        <v>1.9509928315076108</v>
      </c>
      <c r="S34">
        <f t="shared" si="14"/>
        <v>6.1876285669003203E-2</v>
      </c>
      <c r="T34">
        <f t="shared" si="15"/>
        <v>3.5453545823398303</v>
      </c>
      <c r="W34" s="1"/>
      <c r="AC34" s="1"/>
    </row>
    <row r="35" spans="1:33" x14ac:dyDescent="0.2">
      <c r="A35">
        <v>20</v>
      </c>
      <c r="B35">
        <f t="shared" si="0"/>
        <v>2</v>
      </c>
      <c r="C35">
        <f t="shared" si="1"/>
        <v>6.6568163775823808E-2</v>
      </c>
      <c r="D35">
        <f t="shared" si="2"/>
        <v>3.8141873244145423</v>
      </c>
      <c r="E35">
        <f t="shared" si="3"/>
        <v>30.066592756745816</v>
      </c>
      <c r="F35">
        <f t="shared" si="4"/>
        <v>6.6592756745816217E-2</v>
      </c>
      <c r="G35">
        <f t="shared" si="5"/>
        <v>3.3284081887911904E-2</v>
      </c>
      <c r="H35">
        <f t="shared" si="6"/>
        <v>1.9070936622072712</v>
      </c>
      <c r="J35">
        <f t="shared" si="7"/>
        <v>6.6592756745820214E-2</v>
      </c>
      <c r="K35">
        <f t="shared" si="8"/>
        <v>1.2006650050244501</v>
      </c>
      <c r="L35">
        <f t="shared" si="16"/>
        <v>2.0113545044907211</v>
      </c>
      <c r="M35">
        <f t="shared" si="9"/>
        <v>6.9879756098281898E-2</v>
      </c>
      <c r="N35">
        <f t="shared" si="10"/>
        <v>3.3484920223592733</v>
      </c>
      <c r="O35" s="1">
        <f t="shared" si="11"/>
        <v>96.50090418006711</v>
      </c>
      <c r="P35" s="1"/>
      <c r="Q35" s="12">
        <f t="shared" si="12"/>
        <v>2.0987194257480857</v>
      </c>
      <c r="R35">
        <f t="shared" si="13"/>
        <v>2.0534446909749664</v>
      </c>
      <c r="S35">
        <f t="shared" si="14"/>
        <v>6.5130062058371088E-2</v>
      </c>
      <c r="T35">
        <f t="shared" si="15"/>
        <v>3.7317877353196867</v>
      </c>
      <c r="W35" s="1"/>
      <c r="AC35" s="1"/>
    </row>
    <row r="36" spans="1:33" x14ac:dyDescent="0.2">
      <c r="A36">
        <v>21</v>
      </c>
      <c r="B36">
        <f t="shared" si="0"/>
        <v>2.1</v>
      </c>
      <c r="C36">
        <f t="shared" si="1"/>
        <v>6.9886001634642508E-2</v>
      </c>
      <c r="D36">
        <f t="shared" si="2"/>
        <v>4.0042910374775271</v>
      </c>
      <c r="E36">
        <f t="shared" si="3"/>
        <v>30.07341018241862</v>
      </c>
      <c r="F36">
        <f t="shared" si="4"/>
        <v>7.341018241861974E-2</v>
      </c>
      <c r="G36">
        <f t="shared" si="5"/>
        <v>3.4943000817321254E-2</v>
      </c>
      <c r="H36">
        <f t="shared" si="6"/>
        <v>2.0021455187387636</v>
      </c>
      <c r="J36">
        <f t="shared" si="7"/>
        <v>7.3410182418622849E-2</v>
      </c>
      <c r="K36">
        <f t="shared" si="8"/>
        <v>1.2007329808872083</v>
      </c>
      <c r="L36">
        <f t="shared" si="16"/>
        <v>1.9971867217971482</v>
      </c>
      <c r="M36">
        <f t="shared" si="9"/>
        <v>7.701622496213141E-2</v>
      </c>
      <c r="N36">
        <f t="shared" si="10"/>
        <v>3.3483461100651106</v>
      </c>
      <c r="O36" s="1">
        <f t="shared" si="11"/>
        <v>96.496699102610251</v>
      </c>
      <c r="P36" s="1"/>
      <c r="Q36" s="12">
        <f t="shared" si="12"/>
        <v>2.2031558442150208</v>
      </c>
      <c r="R36">
        <f t="shared" si="13"/>
        <v>2.15586108591787</v>
      </c>
      <c r="S36">
        <f t="shared" si="14"/>
        <v>6.8383402426814191E-2</v>
      </c>
      <c r="T36">
        <f t="shared" si="15"/>
        <v>3.9181959054039641</v>
      </c>
      <c r="W36" s="1"/>
      <c r="AC36" s="1"/>
    </row>
    <row r="37" spans="1:33" x14ac:dyDescent="0.2">
      <c r="A37">
        <v>22</v>
      </c>
      <c r="B37">
        <f t="shared" si="0"/>
        <v>2.2000000000000002</v>
      </c>
      <c r="C37">
        <f t="shared" si="1"/>
        <v>7.3202299087897063E-2</v>
      </c>
      <c r="D37">
        <f t="shared" si="2"/>
        <v>4.1943064891998949</v>
      </c>
      <c r="E37">
        <f t="shared" si="3"/>
        <v>30.080558505453318</v>
      </c>
      <c r="F37">
        <f t="shared" si="4"/>
        <v>8.0558505453318219E-2</v>
      </c>
      <c r="G37">
        <f t="shared" si="5"/>
        <v>3.6601149543948532E-2</v>
      </c>
      <c r="H37">
        <f t="shared" si="6"/>
        <v>2.0971532445999475</v>
      </c>
      <c r="J37">
        <f t="shared" si="7"/>
        <v>8.0558505453316442E-2</v>
      </c>
      <c r="K37">
        <f t="shared" si="8"/>
        <v>1.2008042353949324</v>
      </c>
      <c r="L37">
        <f t="shared" si="16"/>
        <v>1.9823364595707071</v>
      </c>
      <c r="M37">
        <f t="shared" si="9"/>
        <v>8.4495602460760794E-2</v>
      </c>
      <c r="N37">
        <f t="shared" si="10"/>
        <v>3.3481948028797168</v>
      </c>
      <c r="O37" s="1">
        <f t="shared" si="11"/>
        <v>96.492338548634933</v>
      </c>
      <c r="P37" s="1"/>
      <c r="Q37" s="12">
        <f t="shared" si="12"/>
        <v>2.307519539589646</v>
      </c>
      <c r="R37">
        <f t="shared" si="13"/>
        <v>2.2582402987194059</v>
      </c>
      <c r="S37">
        <f t="shared" si="14"/>
        <v>7.1636286355476531E-2</v>
      </c>
      <c r="T37">
        <f t="shared" si="15"/>
        <v>4.1045779226438883</v>
      </c>
      <c r="W37" s="1"/>
      <c r="AC37" s="1"/>
    </row>
    <row r="38" spans="1:33" x14ac:dyDescent="0.2">
      <c r="A38">
        <v>23</v>
      </c>
      <c r="B38">
        <f t="shared" si="0"/>
        <v>2.3000000000000003</v>
      </c>
      <c r="C38">
        <f t="shared" si="1"/>
        <v>7.6516984316339146E-2</v>
      </c>
      <c r="D38">
        <f t="shared" si="2"/>
        <v>4.3842295645204663</v>
      </c>
      <c r="E38">
        <f t="shared" si="3"/>
        <v>30.088037490005892</v>
      </c>
      <c r="F38">
        <f t="shared" si="4"/>
        <v>8.8037490005891783E-2</v>
      </c>
      <c r="G38">
        <f t="shared" si="5"/>
        <v>3.8258492158169573E-2</v>
      </c>
      <c r="H38">
        <f t="shared" si="6"/>
        <v>2.1921147822602332</v>
      </c>
      <c r="J38">
        <f t="shared" si="7"/>
        <v>8.8037490005890007E-2</v>
      </c>
      <c r="K38">
        <f t="shared" si="8"/>
        <v>1.2008787632657068</v>
      </c>
      <c r="L38">
        <f t="shared" si="16"/>
        <v>1.9668049409743482</v>
      </c>
      <c r="M38">
        <f t="shared" si="9"/>
        <v>9.2317150837562464E-2</v>
      </c>
      <c r="N38">
        <f t="shared" si="10"/>
        <v>3.3480383450835074</v>
      </c>
      <c r="O38" s="1">
        <f t="shared" si="11"/>
        <v>96.48782955811042</v>
      </c>
      <c r="P38" s="1"/>
      <c r="Q38" s="12">
        <f t="shared" si="12"/>
        <v>2.411807139346954</v>
      </c>
      <c r="R38">
        <f t="shared" si="13"/>
        <v>2.3605806197894061</v>
      </c>
      <c r="S38">
        <f t="shared" si="14"/>
        <v>7.4888693625792438E-2</v>
      </c>
      <c r="T38">
        <f t="shared" si="15"/>
        <v>4.2909326285668108</v>
      </c>
      <c r="W38" s="1"/>
      <c r="AC38" s="1"/>
    </row>
    <row r="39" spans="1:33" x14ac:dyDescent="0.2">
      <c r="A39">
        <v>24</v>
      </c>
      <c r="B39">
        <f t="shared" si="0"/>
        <v>2.4000000000000004</v>
      </c>
      <c r="C39">
        <f t="shared" si="1"/>
        <v>7.9829985712237331E-2</v>
      </c>
      <c r="D39">
        <f t="shared" si="2"/>
        <v>4.5740561604974435</v>
      </c>
      <c r="E39">
        <f t="shared" si="3"/>
        <v>30.095846889562686</v>
      </c>
      <c r="F39">
        <f t="shared" si="4"/>
        <v>9.5846889562686499E-2</v>
      </c>
      <c r="G39">
        <f t="shared" si="5"/>
        <v>3.9914992856118665E-2</v>
      </c>
      <c r="H39">
        <f t="shared" si="6"/>
        <v>2.2870280802487217</v>
      </c>
      <c r="J39">
        <f t="shared" si="7"/>
        <v>9.5846889562687387E-2</v>
      </c>
      <c r="K39">
        <f t="shared" si="8"/>
        <v>1.2009565589810942</v>
      </c>
      <c r="L39">
        <f t="shared" si="16"/>
        <v>1.9505934437651089</v>
      </c>
      <c r="M39">
        <f t="shared" si="9"/>
        <v>0.10048009958660831</v>
      </c>
      <c r="N39">
        <f t="shared" si="10"/>
        <v>3.3478769918954989</v>
      </c>
      <c r="O39" s="1">
        <f t="shared" si="11"/>
        <v>96.483179486247863</v>
      </c>
      <c r="P39" s="1"/>
      <c r="Q39" s="12">
        <f t="shared" si="12"/>
        <v>2.5160152834186378</v>
      </c>
      <c r="R39">
        <f t="shared" si="13"/>
        <v>2.4628803479204899</v>
      </c>
      <c r="S39">
        <f t="shared" si="14"/>
        <v>7.8140604228557967E-2</v>
      </c>
      <c r="T39">
        <f t="shared" si="15"/>
        <v>4.4772588766959842</v>
      </c>
      <c r="W39" s="1"/>
      <c r="AC39" s="1"/>
    </row>
    <row r="40" spans="1:33" x14ac:dyDescent="0.2">
      <c r="A40">
        <v>25</v>
      </c>
      <c r="B40">
        <f t="shared" si="0"/>
        <v>2.5</v>
      </c>
      <c r="C40">
        <f t="shared" si="1"/>
        <v>8.3141231888441219E-2</v>
      </c>
      <c r="D40">
        <f t="shared" si="2"/>
        <v>4.763782186827763</v>
      </c>
      <c r="E40">
        <f t="shared" si="3"/>
        <v>30.103986446980738</v>
      </c>
      <c r="F40">
        <f t="shared" si="4"/>
        <v>0.10398644698073767</v>
      </c>
      <c r="G40">
        <f t="shared" si="5"/>
        <v>4.157061594422061E-2</v>
      </c>
      <c r="H40">
        <f t="shared" si="6"/>
        <v>2.3818910934138815</v>
      </c>
      <c r="J40">
        <f t="shared" si="7"/>
        <v>0.103986446980735</v>
      </c>
      <c r="K40">
        <f t="shared" si="8"/>
        <v>1.2010376167873629</v>
      </c>
      <c r="L40">
        <f t="shared" si="16"/>
        <v>1.9337032999864734</v>
      </c>
      <c r="M40">
        <f t="shared" si="9"/>
        <v>0.1089836456618701</v>
      </c>
      <c r="N40">
        <f t="shared" si="10"/>
        <v>3.3477110094164413</v>
      </c>
      <c r="O40" s="1">
        <f t="shared" si="11"/>
        <v>96.478396001861412</v>
      </c>
      <c r="P40" s="1"/>
      <c r="Q40" s="12">
        <f t="shared" si="12"/>
        <v>2.6201406247214742</v>
      </c>
      <c r="R40">
        <f t="shared" si="13"/>
        <v>2.5651377906405401</v>
      </c>
      <c r="S40">
        <f t="shared" si="14"/>
        <v>8.1391998372938493E-2</v>
      </c>
      <c r="T40">
        <f t="shared" si="15"/>
        <v>4.6635555330666651</v>
      </c>
      <c r="W40" s="1"/>
      <c r="AC40" s="1"/>
    </row>
    <row r="41" spans="1:33" x14ac:dyDescent="0.2">
      <c r="A41">
        <v>26</v>
      </c>
      <c r="B41">
        <f t="shared" si="0"/>
        <v>2.6</v>
      </c>
      <c r="C41">
        <f t="shared" si="1"/>
        <v>8.645065168737405E-2</v>
      </c>
      <c r="D41">
        <f t="shared" si="2"/>
        <v>4.9534035663623515</v>
      </c>
      <c r="E41">
        <f t="shared" si="3"/>
        <v>30.112455894529759</v>
      </c>
      <c r="F41">
        <f t="shared" si="4"/>
        <v>0.11245589452975935</v>
      </c>
      <c r="G41">
        <f t="shared" si="5"/>
        <v>4.3225325843687025E-2</v>
      </c>
      <c r="H41">
        <f t="shared" si="6"/>
        <v>2.4767017831811757</v>
      </c>
      <c r="J41">
        <f t="shared" si="7"/>
        <v>0.11245589452976157</v>
      </c>
      <c r="K41">
        <f t="shared" si="8"/>
        <v>1.2011219306967629</v>
      </c>
      <c r="L41">
        <f t="shared" si="16"/>
        <v>1.9161358956481827</v>
      </c>
      <c r="M41">
        <f t="shared" si="9"/>
        <v>0.11782695369487829</v>
      </c>
      <c r="N41">
        <f t="shared" si="10"/>
        <v>3.347540674569585</v>
      </c>
      <c r="O41" s="1">
        <f t="shared" si="11"/>
        <v>96.473487085661148</v>
      </c>
      <c r="P41" s="1"/>
      <c r="Q41" s="12">
        <f t="shared" si="12"/>
        <v>2.7241798296808066</v>
      </c>
      <c r="R41">
        <f t="shared" si="13"/>
        <v>2.6673512645614892</v>
      </c>
      <c r="S41">
        <f t="shared" si="14"/>
        <v>8.4642856495411256E-2</v>
      </c>
      <c r="T41">
        <f t="shared" si="15"/>
        <v>4.8498214767385086</v>
      </c>
      <c r="W41" s="1"/>
      <c r="AC41" s="1"/>
    </row>
    <row r="42" spans="1:33" x14ac:dyDescent="0.2">
      <c r="A42">
        <v>27</v>
      </c>
      <c r="B42">
        <f t="shared" si="0"/>
        <v>2.7</v>
      </c>
      <c r="C42">
        <f t="shared" si="1"/>
        <v>8.9758174189950538E-2</v>
      </c>
      <c r="D42">
        <f t="shared" si="2"/>
        <v>5.1429162356170925</v>
      </c>
      <c r="E42">
        <f t="shared" si="3"/>
        <v>30.121254953935768</v>
      </c>
      <c r="F42">
        <f t="shared" si="4"/>
        <v>0.12125495393576813</v>
      </c>
      <c r="G42">
        <f t="shared" si="5"/>
        <v>4.4879087094975269E-2</v>
      </c>
      <c r="H42">
        <f t="shared" si="6"/>
        <v>2.5714581178085463</v>
      </c>
      <c r="J42">
        <f t="shared" si="7"/>
        <v>0.12125495393576324</v>
      </c>
      <c r="K42">
        <f t="shared" si="8"/>
        <v>1.2012094944888529</v>
      </c>
      <c r="L42">
        <f t="shared" si="16"/>
        <v>1.8978926703938885</v>
      </c>
      <c r="M42">
        <f t="shared" si="9"/>
        <v>0.12700915622058426</v>
      </c>
      <c r="N42">
        <f t="shared" si="10"/>
        <v>3.3473662750390889</v>
      </c>
      <c r="O42" s="1">
        <f t="shared" si="11"/>
        <v>96.468461028478075</v>
      </c>
      <c r="P42" s="1"/>
      <c r="Q42" s="12">
        <f t="shared" si="12"/>
        <v>2.8281295787489094</v>
      </c>
      <c r="R42">
        <f t="shared" si="13"/>
        <v>2.7695190957242457</v>
      </c>
      <c r="S42">
        <f t="shared" si="14"/>
        <v>8.7893159268638776E-2</v>
      </c>
      <c r="T42">
        <f t="shared" si="15"/>
        <v>5.036055600303988</v>
      </c>
      <c r="W42" s="1"/>
      <c r="AC42" s="1"/>
    </row>
    <row r="43" spans="1:33" x14ac:dyDescent="0.2">
      <c r="A43">
        <v>28</v>
      </c>
      <c r="B43">
        <f t="shared" si="0"/>
        <v>2.8000000000000003</v>
      </c>
      <c r="C43">
        <f t="shared" si="1"/>
        <v>9.3063728724417955E-2</v>
      </c>
      <c r="D43">
        <f t="shared" si="2"/>
        <v>5.3323161452793979</v>
      </c>
      <c r="E43">
        <f t="shared" si="3"/>
        <v>30.13038333642637</v>
      </c>
      <c r="F43">
        <f t="shared" si="4"/>
        <v>0.13038333642636957</v>
      </c>
      <c r="G43">
        <f t="shared" si="5"/>
        <v>4.6531864362208977E-2</v>
      </c>
      <c r="H43">
        <f t="shared" si="6"/>
        <v>2.666158072639699</v>
      </c>
      <c r="J43">
        <f t="shared" si="7"/>
        <v>0.13038333642637401</v>
      </c>
      <c r="K43">
        <f t="shared" si="8"/>
        <v>1.2013003017118749</v>
      </c>
      <c r="L43">
        <f t="shared" si="16"/>
        <v>1.8789751171565063</v>
      </c>
      <c r="M43">
        <f t="shared" si="9"/>
        <v>0.13652935391145787</v>
      </c>
      <c r="N43">
        <f t="shared" si="10"/>
        <v>3.347188109206213</v>
      </c>
      <c r="O43" s="1">
        <f t="shared" si="11"/>
        <v>96.463326429425209</v>
      </c>
      <c r="P43" s="1"/>
      <c r="Q43" s="12">
        <f t="shared" si="12"/>
        <v>2.9319865669180905</v>
      </c>
      <c r="R43">
        <f t="shared" si="13"/>
        <v>2.8716396199396645</v>
      </c>
      <c r="S43">
        <f t="shared" si="14"/>
        <v>9.1142887610272214E-2</v>
      </c>
      <c r="T43">
        <f t="shared" si="15"/>
        <v>5.222256810392806</v>
      </c>
      <c r="W43" s="1"/>
      <c r="AC43" s="1"/>
    </row>
    <row r="44" spans="1:33" x14ac:dyDescent="0.2">
      <c r="A44">
        <v>29</v>
      </c>
      <c r="B44">
        <f t="shared" si="0"/>
        <v>2.9000000000000004</v>
      </c>
      <c r="C44">
        <f t="shared" si="1"/>
        <v>9.6367244875117317E-2</v>
      </c>
      <c r="D44">
        <f t="shared" si="2"/>
        <v>5.5215992607102065</v>
      </c>
      <c r="E44">
        <f t="shared" si="3"/>
        <v>30.139840742777658</v>
      </c>
      <c r="F44">
        <f t="shared" si="4"/>
        <v>0.13984074277765757</v>
      </c>
      <c r="G44">
        <f t="shared" si="5"/>
        <v>4.8183622437558658E-2</v>
      </c>
      <c r="H44">
        <f t="shared" si="6"/>
        <v>2.7607996303551032</v>
      </c>
      <c r="J44">
        <f t="shared" si="7"/>
        <v>0.1398407427776549</v>
      </c>
      <c r="K44">
        <f t="shared" si="8"/>
        <v>1.2013943456841767</v>
      </c>
      <c r="L44">
        <f t="shared" si="16"/>
        <v>1.8593847818017266</v>
      </c>
      <c r="M44">
        <f t="shared" si="9"/>
        <v>0.14638661581955401</v>
      </c>
      <c r="N44">
        <f t="shared" si="10"/>
        <v>3.3470064860831124</v>
      </c>
      <c r="O44" s="1">
        <f t="shared" si="11"/>
        <v>96.458092193989629</v>
      </c>
      <c r="P44" s="1"/>
      <c r="Q44" s="12">
        <f t="shared" si="12"/>
        <v>3.0357475042283348</v>
      </c>
      <c r="R44">
        <f t="shared" si="13"/>
        <v>2.9737111831254004</v>
      </c>
      <c r="S44">
        <f t="shared" si="14"/>
        <v>9.4392022691681579E-2</v>
      </c>
      <c r="T44">
        <f t="shared" si="15"/>
        <v>5.4084240281721092</v>
      </c>
      <c r="W44" s="1"/>
      <c r="AC44" s="1"/>
    </row>
    <row r="45" spans="1:33" x14ac:dyDescent="0.2">
      <c r="A45">
        <v>30</v>
      </c>
      <c r="B45">
        <f t="shared" si="0"/>
        <v>3</v>
      </c>
      <c r="C45">
        <f t="shared" si="1"/>
        <v>9.9668652491162038E-2</v>
      </c>
      <c r="D45">
        <f t="shared" si="2"/>
        <v>5.7107615624412436</v>
      </c>
      <c r="E45">
        <f t="shared" si="3"/>
        <v>30.14962686336267</v>
      </c>
      <c r="F45">
        <f t="shared" si="4"/>
        <v>0.14962686336266984</v>
      </c>
      <c r="G45">
        <f t="shared" si="5"/>
        <v>4.9834326245581019E-2</v>
      </c>
      <c r="H45">
        <f t="shared" si="6"/>
        <v>2.8553807812206218</v>
      </c>
      <c r="J45">
        <f t="shared" si="7"/>
        <v>0.14962686336266851</v>
      </c>
      <c r="K45">
        <f t="shared" si="8"/>
        <v>1.2014916194956835</v>
      </c>
      <c r="L45">
        <f t="shared" si="16"/>
        <v>1.839123262759659</v>
      </c>
      <c r="M45">
        <f t="shared" si="9"/>
        <v>0.15657997962651626</v>
      </c>
      <c r="N45">
        <f t="shared" si="10"/>
        <v>3.3468217252445274</v>
      </c>
      <c r="O45" s="1">
        <f t="shared" si="11"/>
        <v>96.452767532063774</v>
      </c>
      <c r="P45" s="1"/>
      <c r="Q45" s="12">
        <f t="shared" si="12"/>
        <v>3.1394091162693059</v>
      </c>
      <c r="R45">
        <f t="shared" si="13"/>
        <v>3.0757321416385226</v>
      </c>
      <c r="S45">
        <f t="shared" si="14"/>
        <v>9.7640545946610605E-2</v>
      </c>
      <c r="T45">
        <f t="shared" si="15"/>
        <v>5.5945561898424021</v>
      </c>
      <c r="W45" s="1"/>
      <c r="AC45" s="1"/>
      <c r="AF45" s="3"/>
      <c r="AG45" s="3"/>
    </row>
    <row r="46" spans="1:33" x14ac:dyDescent="0.2">
      <c r="A46">
        <v>31</v>
      </c>
      <c r="B46">
        <f t="shared" si="0"/>
        <v>3.1</v>
      </c>
      <c r="C46">
        <f t="shared" si="1"/>
        <v>0.10296788169503178</v>
      </c>
      <c r="D46">
        <f t="shared" si="2"/>
        <v>5.8997990466674253</v>
      </c>
      <c r="E46">
        <f t="shared" si="3"/>
        <v>30.159741378201506</v>
      </c>
      <c r="F46">
        <f t="shared" si="4"/>
        <v>0.15974137820150602</v>
      </c>
      <c r="G46">
        <f t="shared" si="5"/>
        <v>5.148394084751589E-2</v>
      </c>
      <c r="H46">
        <f t="shared" si="6"/>
        <v>2.9498995233337126</v>
      </c>
      <c r="J46">
        <f t="shared" si="7"/>
        <v>0.15974137820150558</v>
      </c>
      <c r="K46">
        <f t="shared" si="8"/>
        <v>1.2015921160094145</v>
      </c>
      <c r="L46">
        <f t="shared" si="16"/>
        <v>1.8181922106448523</v>
      </c>
      <c r="M46">
        <f t="shared" si="9"/>
        <v>0.1671084519013572</v>
      </c>
      <c r="N46">
        <f t="shared" si="10"/>
        <v>3.3466341567571294</v>
      </c>
      <c r="O46" s="1">
        <f t="shared" si="11"/>
        <v>96.447361955909258</v>
      </c>
      <c r="P46" s="1"/>
      <c r="Q46" s="12">
        <f t="shared" si="12"/>
        <v>3.2429681446765484</v>
      </c>
      <c r="R46">
        <f t="shared" si="13"/>
        <v>3.1777008626037673</v>
      </c>
      <c r="S46">
        <f t="shared" si="14"/>
        <v>0.10088843907975409</v>
      </c>
      <c r="T46">
        <f t="shared" si="15"/>
        <v>5.7806522471289936</v>
      </c>
      <c r="W46" s="1"/>
      <c r="AC46" s="1"/>
    </row>
    <row r="47" spans="1:33" x14ac:dyDescent="0.2">
      <c r="A47">
        <v>32</v>
      </c>
      <c r="B47">
        <f t="shared" si="0"/>
        <v>3.2</v>
      </c>
      <c r="C47">
        <f t="shared" si="1"/>
        <v>0.10626486289107881</v>
      </c>
      <c r="D47">
        <f t="shared" si="2"/>
        <v>6.0887077257342623</v>
      </c>
      <c r="E47">
        <f t="shared" si="3"/>
        <v>30.170183957012924</v>
      </c>
      <c r="F47">
        <f t="shared" si="4"/>
        <v>0.17018395701292377</v>
      </c>
      <c r="G47">
        <f t="shared" si="5"/>
        <v>5.3132431445539405E-2</v>
      </c>
      <c r="H47">
        <f t="shared" si="6"/>
        <v>3.0443538628671312</v>
      </c>
      <c r="J47">
        <f t="shared" si="7"/>
        <v>0.17018395701292377</v>
      </c>
      <c r="K47">
        <f t="shared" si="8"/>
        <v>1.2016958278630478</v>
      </c>
      <c r="L47">
        <f t="shared" si="16"/>
        <v>1.7965933278648827</v>
      </c>
      <c r="M47">
        <f t="shared" si="9"/>
        <v>0.17797100836587107</v>
      </c>
      <c r="N47">
        <f t="shared" si="10"/>
        <v>3.3464441211067255</v>
      </c>
      <c r="O47" s="1">
        <f t="shared" si="11"/>
        <v>96.441885278059075</v>
      </c>
      <c r="P47" s="1"/>
      <c r="Q47" s="12">
        <f t="shared" si="12"/>
        <v>3.3464213476217277</v>
      </c>
      <c r="R47">
        <f t="shared" si="13"/>
        <v>3.279615724237301</v>
      </c>
      <c r="S47">
        <f t="shared" si="14"/>
        <v>0.10413568407525575</v>
      </c>
      <c r="T47">
        <f t="shared" si="15"/>
        <v>5.9667111677689109</v>
      </c>
      <c r="W47" s="1"/>
      <c r="AC47" s="1"/>
    </row>
    <row r="48" spans="1:33" x14ac:dyDescent="0.2">
      <c r="A48">
        <v>33</v>
      </c>
      <c r="B48">
        <f t="shared" si="0"/>
        <v>3.3000000000000003</v>
      </c>
      <c r="C48">
        <f t="shared" si="1"/>
        <v>0.10955952677394436</v>
      </c>
      <c r="D48">
        <f t="shared" si="2"/>
        <v>6.2774836286200797</v>
      </c>
      <c r="E48">
        <f t="shared" si="3"/>
        <v>30.180954259267548</v>
      </c>
      <c r="F48">
        <f t="shared" si="4"/>
        <v>0.18095425926754771</v>
      </c>
      <c r="G48">
        <f t="shared" si="5"/>
        <v>5.4779763386972179E-2</v>
      </c>
      <c r="H48">
        <f t="shared" si="6"/>
        <v>3.1387418143100398</v>
      </c>
      <c r="J48">
        <f t="shared" si="7"/>
        <v>0.18095425926755171</v>
      </c>
      <c r="K48">
        <f t="shared" si="8"/>
        <v>1.2018027474705286</v>
      </c>
      <c r="L48">
        <f t="shared" si="16"/>
        <v>1.7743283682176769</v>
      </c>
      <c r="M48">
        <f t="shared" si="9"/>
        <v>0.18916659416755668</v>
      </c>
      <c r="N48">
        <f t="shared" si="10"/>
        <v>3.3462519691233141</v>
      </c>
      <c r="O48" s="1">
        <f t="shared" si="11"/>
        <v>96.436347609157551</v>
      </c>
      <c r="P48" s="1"/>
      <c r="Q48" s="12">
        <f t="shared" si="12"/>
        <v>3.4497655002967216</v>
      </c>
      <c r="R48">
        <f t="shared" si="13"/>
        <v>3.381475116165876</v>
      </c>
      <c r="S48">
        <f t="shared" si="14"/>
        <v>0.10738226320512427</v>
      </c>
      <c r="T48">
        <f t="shared" si="15"/>
        <v>6.1527319359931143</v>
      </c>
      <c r="W48" s="1"/>
      <c r="AC48" s="1"/>
    </row>
    <row r="49" spans="1:33" x14ac:dyDescent="0.2">
      <c r="A49">
        <v>34</v>
      </c>
      <c r="B49">
        <f t="shared" si="0"/>
        <v>3.4000000000000004</v>
      </c>
      <c r="C49">
        <f t="shared" si="1"/>
        <v>0.11285180433688263</v>
      </c>
      <c r="D49">
        <f t="shared" si="2"/>
        <v>6.4661228014129781</v>
      </c>
      <c r="E49">
        <f t="shared" si="3"/>
        <v>30.19205193424256</v>
      </c>
      <c r="F49">
        <f t="shared" si="4"/>
        <v>0.19205193424255995</v>
      </c>
      <c r="G49">
        <f t="shared" si="5"/>
        <v>5.6425902168441316E-2</v>
      </c>
      <c r="H49">
        <f t="shared" si="6"/>
        <v>3.2330614007064891</v>
      </c>
      <c r="J49">
        <f t="shared" si="7"/>
        <v>0.19205193424255862</v>
      </c>
      <c r="K49">
        <f t="shared" si="8"/>
        <v>1.2019128670237236</v>
      </c>
      <c r="L49">
        <f t="shared" si="16"/>
        <v>1.7513991364777428</v>
      </c>
      <c r="M49">
        <f t="shared" si="9"/>
        <v>0.20069412415991375</v>
      </c>
      <c r="N49">
        <f t="shared" si="10"/>
        <v>3.3460580619039391</v>
      </c>
      <c r="O49" s="1">
        <f t="shared" si="11"/>
        <v>96.430759355737266</v>
      </c>
      <c r="P49" s="1"/>
      <c r="Q49" s="12">
        <f t="shared" si="12"/>
        <v>3.552997395391428</v>
      </c>
      <c r="R49">
        <f t="shared" si="13"/>
        <v>3.4832774397412543</v>
      </c>
      <c r="S49">
        <f t="shared" si="14"/>
        <v>0.11062815903756536</v>
      </c>
      <c r="T49">
        <f t="shared" si="15"/>
        <v>6.3387135530039034</v>
      </c>
      <c r="W49" s="1"/>
      <c r="AC49" s="1"/>
    </row>
    <row r="50" spans="1:33" x14ac:dyDescent="0.2">
      <c r="A50">
        <v>35</v>
      </c>
      <c r="B50">
        <f t="shared" si="0"/>
        <v>3.5</v>
      </c>
      <c r="C50">
        <f t="shared" si="1"/>
        <v>0.11614162687999023</v>
      </c>
      <c r="D50">
        <f t="shared" si="2"/>
        <v>6.654621307782346</v>
      </c>
      <c r="E50">
        <f t="shared" si="3"/>
        <v>30.203476621077911</v>
      </c>
      <c r="F50">
        <f t="shared" si="4"/>
        <v>0.20347662107791109</v>
      </c>
      <c r="G50">
        <f t="shared" si="5"/>
        <v>5.8070813439995116E-2</v>
      </c>
      <c r="H50">
        <f t="shared" si="6"/>
        <v>3.327310653891173</v>
      </c>
      <c r="J50">
        <f t="shared" si="7"/>
        <v>0.20347662107790931</v>
      </c>
      <c r="K50">
        <f t="shared" si="8"/>
        <v>1.2020261784941193</v>
      </c>
      <c r="L50">
        <f t="shared" si="16"/>
        <v>1.7278074879715559</v>
      </c>
      <c r="M50">
        <f t="shared" si="9"/>
        <v>0.21255248318994446</v>
      </c>
      <c r="N50">
        <f t="shared" si="10"/>
        <v>3.3458627707335289</v>
      </c>
      <c r="O50" s="1">
        <f t="shared" si="11"/>
        <v>96.425131217937576</v>
      </c>
      <c r="P50" s="1"/>
      <c r="Q50" s="12">
        <f t="shared" si="12"/>
        <v>3.656113843565123</v>
      </c>
      <c r="R50">
        <f t="shared" si="13"/>
        <v>3.5850211083497978</v>
      </c>
      <c r="S50">
        <f t="shared" si="14"/>
        <v>0.11387335444522811</v>
      </c>
      <c r="T50">
        <f t="shared" si="15"/>
        <v>6.5246550374474168</v>
      </c>
      <c r="W50" s="1"/>
      <c r="AC50" s="1"/>
    </row>
    <row r="51" spans="1:33" x14ac:dyDescent="0.2">
      <c r="A51">
        <v>36</v>
      </c>
      <c r="B51">
        <f t="shared" si="0"/>
        <v>3.6</v>
      </c>
      <c r="C51">
        <f t="shared" si="1"/>
        <v>0.11942892601833846</v>
      </c>
      <c r="D51">
        <f t="shared" si="2"/>
        <v>6.8429752294448267</v>
      </c>
      <c r="E51">
        <f t="shared" si="3"/>
        <v>30.215227948834009</v>
      </c>
      <c r="F51">
        <f t="shared" si="4"/>
        <v>0.2152279488340092</v>
      </c>
      <c r="G51">
        <f t="shared" si="5"/>
        <v>5.971446300916923E-2</v>
      </c>
      <c r="H51">
        <f t="shared" si="6"/>
        <v>3.4214876147224134</v>
      </c>
      <c r="J51">
        <f t="shared" si="7"/>
        <v>0.21522794883401142</v>
      </c>
      <c r="K51">
        <f t="shared" si="8"/>
        <v>1.2021426736345628</v>
      </c>
      <c r="L51">
        <f t="shared" si="16"/>
        <v>1.7035553281422289</v>
      </c>
      <c r="M51">
        <f t="shared" si="9"/>
        <v>0.22474052639274839</v>
      </c>
      <c r="N51">
        <f t="shared" si="10"/>
        <v>3.3456664770035514</v>
      </c>
      <c r="O51" s="1">
        <f t="shared" si="11"/>
        <v>96.41947418716039</v>
      </c>
      <c r="P51" s="1"/>
      <c r="Q51" s="12">
        <f t="shared" si="12"/>
        <v>3.7591116739112183</v>
      </c>
      <c r="R51">
        <f t="shared" si="13"/>
        <v>3.6867045477171061</v>
      </c>
      <c r="S51">
        <f t="shared" si="14"/>
        <v>0.11711783261336406</v>
      </c>
      <c r="T51">
        <f t="shared" si="15"/>
        <v>6.7105554258811173</v>
      </c>
      <c r="W51" s="1"/>
      <c r="AC51" s="1"/>
    </row>
    <row r="52" spans="1:33" x14ac:dyDescent="0.2">
      <c r="A52">
        <v>37</v>
      </c>
      <c r="B52">
        <f t="shared" si="0"/>
        <v>3.7</v>
      </c>
      <c r="C52">
        <f t="shared" si="1"/>
        <v>0.12271363369000639</v>
      </c>
      <c r="D52">
        <f t="shared" si="2"/>
        <v>7.0311806666245902</v>
      </c>
      <c r="E52">
        <f t="shared" si="3"/>
        <v>30.22730553655089</v>
      </c>
      <c r="F52">
        <f t="shared" si="4"/>
        <v>0.22730553655089025</v>
      </c>
      <c r="G52">
        <f t="shared" si="5"/>
        <v>6.1356816845003194E-2</v>
      </c>
      <c r="H52">
        <f t="shared" si="6"/>
        <v>3.5155903333122951</v>
      </c>
      <c r="J52">
        <f t="shared" si="7"/>
        <v>0.22730553655088803</v>
      </c>
      <c r="K52">
        <f t="shared" si="8"/>
        <v>1.2022623439810469</v>
      </c>
      <c r="L52">
        <f t="shared" si="16"/>
        <v>1.6786446121037255</v>
      </c>
      <c r="M52">
        <f t="shared" si="9"/>
        <v>0.23725707949303185</v>
      </c>
      <c r="N52">
        <f t="shared" si="10"/>
        <v>3.345469572128692</v>
      </c>
      <c r="O52" s="1">
        <f t="shared" si="11"/>
        <v>96.413799543668773</v>
      </c>
      <c r="P52" s="1"/>
      <c r="Q52" s="12">
        <f t="shared" si="12"/>
        <v>3.8619877344152731</v>
      </c>
      <c r="R52">
        <f t="shared" si="13"/>
        <v>3.7883261962075894</v>
      </c>
      <c r="S52">
        <f t="shared" si="14"/>
        <v>0.12036157704789589</v>
      </c>
      <c r="T52">
        <f t="shared" si="15"/>
        <v>6.8964137732361159</v>
      </c>
      <c r="W52" s="1"/>
      <c r="AC52" s="1"/>
    </row>
    <row r="53" spans="1:33" x14ac:dyDescent="0.2">
      <c r="A53">
        <v>38</v>
      </c>
      <c r="B53">
        <f t="shared" si="0"/>
        <v>3.8000000000000003</v>
      </c>
      <c r="C53">
        <f t="shared" si="1"/>
        <v>0.12599568216401255</v>
      </c>
      <c r="D53">
        <f t="shared" si="2"/>
        <v>7.2192337385078016</v>
      </c>
      <c r="E53">
        <f t="shared" si="3"/>
        <v>30.239708993308781</v>
      </c>
      <c r="F53">
        <f t="shared" si="4"/>
        <v>0.23970899330878126</v>
      </c>
      <c r="G53">
        <f t="shared" si="5"/>
        <v>6.2997841082006276E-2</v>
      </c>
      <c r="H53">
        <f t="shared" si="6"/>
        <v>3.6096168692539008</v>
      </c>
      <c r="J53">
        <f t="shared" si="7"/>
        <v>0.23970899330878259</v>
      </c>
      <c r="K53">
        <f t="shared" si="8"/>
        <v>1.2023851808545349</v>
      </c>
      <c r="L53">
        <f t="shared" si="16"/>
        <v>1.6530773441848212</v>
      </c>
      <c r="M53">
        <f t="shared" si="9"/>
        <v>0.25010093911338138</v>
      </c>
      <c r="N53">
        <f t="shared" si="10"/>
        <v>3.3452724574615202</v>
      </c>
      <c r="O53" s="1">
        <f t="shared" si="11"/>
        <v>96.408118854127878</v>
      </c>
      <c r="P53" s="1"/>
      <c r="Q53" s="12">
        <f t="shared" si="12"/>
        <v>3.9647388924061171</v>
      </c>
      <c r="R53">
        <f t="shared" si="13"/>
        <v>3.8898845051188844</v>
      </c>
      <c r="S53">
        <f t="shared" si="14"/>
        <v>0.12360457158339552</v>
      </c>
      <c r="T53">
        <f t="shared" si="15"/>
        <v>7.0822291532742936</v>
      </c>
      <c r="W53" s="1"/>
      <c r="AC53" s="1"/>
    </row>
    <row r="54" spans="1:33" x14ac:dyDescent="0.2">
      <c r="A54">
        <v>39</v>
      </c>
      <c r="B54">
        <f t="shared" si="0"/>
        <v>3.9000000000000004</v>
      </c>
      <c r="C54">
        <f t="shared" si="1"/>
        <v>0.12927500404814307</v>
      </c>
      <c r="D54">
        <f t="shared" si="2"/>
        <v>7.4071305836911518</v>
      </c>
      <c r="E54">
        <f t="shared" si="3"/>
        <v>30.252437918290155</v>
      </c>
      <c r="F54">
        <f t="shared" si="4"/>
        <v>0.25243791829015549</v>
      </c>
      <c r="G54">
        <f t="shared" si="5"/>
        <v>6.4637502024071536E-2</v>
      </c>
      <c r="H54">
        <f t="shared" si="6"/>
        <v>3.7035652918455759</v>
      </c>
      <c r="J54">
        <f t="shared" si="7"/>
        <v>0.25243791829015594</v>
      </c>
      <c r="K54">
        <f t="shared" si="8"/>
        <v>1.2025111753628275</v>
      </c>
      <c r="L54">
        <f t="shared" si="16"/>
        <v>1.6268555774629561</v>
      </c>
      <c r="M54">
        <f t="shared" si="9"/>
        <v>0.26327087308917851</v>
      </c>
      <c r="N54">
        <f t="shared" si="10"/>
        <v>3.3450755442051183</v>
      </c>
      <c r="O54" s="1">
        <f t="shared" si="11"/>
        <v>96.402443969086789</v>
      </c>
      <c r="P54" s="1"/>
      <c r="Q54" s="12">
        <f t="shared" si="12"/>
        <v>4.0673620349999515</v>
      </c>
      <c r="R54">
        <f t="shared" si="13"/>
        <v>3.9913779389710125</v>
      </c>
      <c r="S54">
        <f t="shared" si="14"/>
        <v>0.12684680039096879</v>
      </c>
      <c r="T54">
        <f t="shared" si="15"/>
        <v>7.2680006590400703</v>
      </c>
      <c r="W54" s="1"/>
      <c r="AC54" s="1"/>
    </row>
    <row r="55" spans="1:33" x14ac:dyDescent="0.2">
      <c r="A55">
        <v>40</v>
      </c>
      <c r="B55">
        <f t="shared" si="0"/>
        <v>4</v>
      </c>
      <c r="C55">
        <f t="shared" si="1"/>
        <v>0.13255153229667402</v>
      </c>
      <c r="D55">
        <f t="shared" si="2"/>
        <v>7.5948673606243258</v>
      </c>
      <c r="E55">
        <f t="shared" si="3"/>
        <v>30.265491900843113</v>
      </c>
      <c r="F55">
        <f t="shared" si="4"/>
        <v>0.26549190084311292</v>
      </c>
      <c r="G55">
        <f t="shared" si="5"/>
        <v>6.6275766148337009E-2</v>
      </c>
      <c r="H55">
        <f t="shared" si="6"/>
        <v>3.7974336803121629</v>
      </c>
      <c r="J55">
        <f t="shared" si="7"/>
        <v>0.26549190084310892</v>
      </c>
      <c r="K55">
        <f t="shared" si="8"/>
        <v>1.2026403184024705</v>
      </c>
      <c r="L55">
        <f t="shared" si="16"/>
        <v>1.5999814132882688</v>
      </c>
      <c r="M55">
        <f t="shared" si="9"/>
        <v>0.27676562078995964</v>
      </c>
      <c r="N55">
        <f t="shared" si="10"/>
        <v>3.3448792533238079</v>
      </c>
      <c r="O55" s="1">
        <f t="shared" si="11"/>
        <v>96.396787020405938</v>
      </c>
      <c r="P55" s="1"/>
      <c r="Q55" s="12">
        <f t="shared" si="12"/>
        <v>4.1698540695372817</v>
      </c>
      <c r="R55">
        <f t="shared" si="13"/>
        <v>4.0928049757901652</v>
      </c>
      <c r="S55">
        <f t="shared" si="14"/>
        <v>0.13008824798604551</v>
      </c>
      <c r="T55">
        <f t="shared" si="15"/>
        <v>7.453727403306762</v>
      </c>
      <c r="W55" s="1"/>
      <c r="AC55" s="1"/>
      <c r="AF55" s="3"/>
      <c r="AG55" s="3"/>
    </row>
    <row r="56" spans="1:33" x14ac:dyDescent="0.2">
      <c r="A56">
        <v>41</v>
      </c>
      <c r="B56">
        <f t="shared" si="0"/>
        <v>4.1000000000000005</v>
      </c>
      <c r="C56">
        <f t="shared" si="1"/>
        <v>0.13582520021798644</v>
      </c>
      <c r="D56">
        <f t="shared" si="2"/>
        <v>7.7824402480463339</v>
      </c>
      <c r="E56">
        <f t="shared" si="3"/>
        <v>30.278870520546171</v>
      </c>
      <c r="F56">
        <f t="shared" si="4"/>
        <v>0.27887052054617101</v>
      </c>
      <c r="G56">
        <f t="shared" si="5"/>
        <v>6.7912600108993221E-2</v>
      </c>
      <c r="H56">
        <f t="shared" si="6"/>
        <v>3.891220124023167</v>
      </c>
      <c r="J56">
        <f t="shared" si="7"/>
        <v>0.27887052054617056</v>
      </c>
      <c r="K56">
        <f t="shared" si="8"/>
        <v>1.2027726006607002</v>
      </c>
      <c r="L56">
        <f t="shared" si="16"/>
        <v>1.5724570007980341</v>
      </c>
      <c r="M56">
        <f t="shared" si="9"/>
        <v>0.29058389344706004</v>
      </c>
      <c r="N56">
        <f t="shared" si="10"/>
        <v>3.344684015451965</v>
      </c>
      <c r="O56" s="1">
        <f t="shared" si="11"/>
        <v>96.391160418628999</v>
      </c>
      <c r="P56" s="1"/>
      <c r="Q56" s="12">
        <f t="shared" si="12"/>
        <v>4.2722119240125762</v>
      </c>
      <c r="R56">
        <f t="shared" si="13"/>
        <v>4.1941641073870546</v>
      </c>
      <c r="S56">
        <f t="shared" si="14"/>
        <v>0.13332889923607316</v>
      </c>
      <c r="T56">
        <f t="shared" si="15"/>
        <v>7.6394085190174019</v>
      </c>
      <c r="W56" s="1"/>
      <c r="AC56" s="1"/>
    </row>
    <row r="57" spans="1:33" x14ac:dyDescent="0.2">
      <c r="A57">
        <v>42</v>
      </c>
      <c r="B57">
        <f t="shared" si="0"/>
        <v>4.2</v>
      </c>
      <c r="C57">
        <f t="shared" si="1"/>
        <v>0.13909594148207133</v>
      </c>
      <c r="D57">
        <f t="shared" si="2"/>
        <v>7.9698454454155137</v>
      </c>
      <c r="E57">
        <f t="shared" si="3"/>
        <v>30.292573347274409</v>
      </c>
      <c r="F57">
        <f t="shared" si="4"/>
        <v>0.2925733472744092</v>
      </c>
      <c r="G57">
        <f t="shared" si="5"/>
        <v>6.9547970741035664E-2</v>
      </c>
      <c r="H57">
        <f t="shared" si="6"/>
        <v>3.9849227227077568</v>
      </c>
      <c r="J57">
        <f t="shared" si="7"/>
        <v>0.29257334727441187</v>
      </c>
      <c r="K57">
        <f t="shared" si="8"/>
        <v>1.2029080126174287</v>
      </c>
      <c r="L57">
        <f t="shared" si="16"/>
        <v>1.5442845364216344</v>
      </c>
      <c r="M57">
        <f t="shared" si="9"/>
        <v>0.30472437448742312</v>
      </c>
      <c r="N57">
        <f t="shared" si="10"/>
        <v>3.3444902708008981</v>
      </c>
      <c r="O57" s="1">
        <f t="shared" si="11"/>
        <v>96.385576850299387</v>
      </c>
      <c r="P57" s="1"/>
      <c r="Q57" s="12">
        <f t="shared" si="12"/>
        <v>4.3744325474965011</v>
      </c>
      <c r="R57">
        <f t="shared" si="13"/>
        <v>4.2954538396297028</v>
      </c>
      <c r="S57">
        <f t="shared" si="14"/>
        <v>0.13656873936811309</v>
      </c>
      <c r="T57">
        <f t="shared" si="15"/>
        <v>7.8250431597199928</v>
      </c>
      <c r="W57" s="1"/>
      <c r="AC57" s="1"/>
    </row>
    <row r="58" spans="1:33" x14ac:dyDescent="0.2">
      <c r="A58">
        <v>43</v>
      </c>
      <c r="B58">
        <f t="shared" si="0"/>
        <v>4.3</v>
      </c>
      <c r="C58">
        <f t="shared" si="1"/>
        <v>0.14236369012792366</v>
      </c>
      <c r="D58">
        <f t="shared" si="2"/>
        <v>8.1570791733332033</v>
      </c>
      <c r="E58">
        <f t="shared" si="3"/>
        <v>30.306599941266917</v>
      </c>
      <c r="F58">
        <f t="shared" si="4"/>
        <v>0.30659994126691714</v>
      </c>
      <c r="G58">
        <f t="shared" si="5"/>
        <v>7.1181845063961829E-2</v>
      </c>
      <c r="H58">
        <f t="shared" si="6"/>
        <v>4.0785395866666017</v>
      </c>
      <c r="J58">
        <f t="shared" si="7"/>
        <v>0.30659994126691847</v>
      </c>
      <c r="K58">
        <f t="shared" si="8"/>
        <v>1.2030465445472667</v>
      </c>
      <c r="L58">
        <f t="shared" si="16"/>
        <v>1.5154662633764033</v>
      </c>
      <c r="M58">
        <f t="shared" si="9"/>
        <v>0.31918571987335337</v>
      </c>
      <c r="N58">
        <f t="shared" si="10"/>
        <v>3.3442984690639421</v>
      </c>
      <c r="O58" s="1">
        <f t="shared" si="11"/>
        <v>96.380049275225005</v>
      </c>
      <c r="P58" s="1"/>
      <c r="Q58" s="12">
        <f t="shared" si="12"/>
        <v>4.4765129105506238</v>
      </c>
      <c r="R58">
        <f t="shared" si="13"/>
        <v>4.3966726927106228</v>
      </c>
      <c r="S58">
        <f t="shared" si="14"/>
        <v>0.13980775397633702</v>
      </c>
      <c r="T58">
        <f t="shared" si="15"/>
        <v>8.0106304999970277</v>
      </c>
      <c r="W58" s="1"/>
      <c r="AC58" s="1"/>
    </row>
    <row r="59" spans="1:33" x14ac:dyDescent="0.2">
      <c r="A59">
        <v>44</v>
      </c>
      <c r="B59">
        <f t="shared" si="0"/>
        <v>4.4000000000000004</v>
      </c>
      <c r="C59">
        <f t="shared" si="1"/>
        <v>0.14562838057082264</v>
      </c>
      <c r="D59">
        <f t="shared" si="2"/>
        <v>8.3441376739608693</v>
      </c>
      <c r="E59">
        <f t="shared" si="3"/>
        <v>30.320949853195561</v>
      </c>
      <c r="F59">
        <f t="shared" si="4"/>
        <v>0.32094985319556102</v>
      </c>
      <c r="G59">
        <f t="shared" si="5"/>
        <v>7.281419028541132E-2</v>
      </c>
      <c r="H59">
        <f t="shared" si="6"/>
        <v>4.1720688369804346</v>
      </c>
      <c r="J59">
        <f t="shared" si="7"/>
        <v>0.32094985319556235</v>
      </c>
      <c r="K59">
        <f t="shared" si="8"/>
        <v>1.2031881865215821</v>
      </c>
      <c r="L59">
        <f t="shared" si="16"/>
        <v>1.4860044711544784</v>
      </c>
      <c r="M59">
        <f t="shared" si="9"/>
        <v>0.33396655844809175</v>
      </c>
      <c r="N59">
        <f t="shared" si="10"/>
        <v>3.3441090693197149</v>
      </c>
      <c r="O59" s="1">
        <f t="shared" si="11"/>
        <v>96.374590923690249</v>
      </c>
      <c r="P59" s="1"/>
      <c r="Q59" s="12">
        <f t="shared" si="12"/>
        <v>4.5784500056344823</v>
      </c>
      <c r="R59">
        <f t="shared" si="13"/>
        <v>4.4978192014082774</v>
      </c>
      <c r="S59">
        <f t="shared" si="14"/>
        <v>0.14304592902942334</v>
      </c>
      <c r="T59">
        <f t="shared" si="15"/>
        <v>8.1961697358892884</v>
      </c>
      <c r="W59" s="1"/>
      <c r="AC59" s="1"/>
    </row>
    <row r="60" spans="1:33" x14ac:dyDescent="0.2">
      <c r="A60">
        <v>45</v>
      </c>
      <c r="B60">
        <f t="shared" si="0"/>
        <v>4.5</v>
      </c>
      <c r="C60">
        <f t="shared" si="1"/>
        <v>0.14888994760949725</v>
      </c>
      <c r="D60">
        <f t="shared" si="2"/>
        <v>8.5310172114306884</v>
      </c>
      <c r="E60">
        <f t="shared" si="3"/>
        <v>30.335622624235025</v>
      </c>
      <c r="F60">
        <f t="shared" si="4"/>
        <v>0.33562262423502531</v>
      </c>
      <c r="G60">
        <f t="shared" si="5"/>
        <v>7.4444973804748626E-2</v>
      </c>
      <c r="H60">
        <f t="shared" si="6"/>
        <v>4.2655086057153442</v>
      </c>
      <c r="J60">
        <f t="shared" si="7"/>
        <v>0.33562262423502576</v>
      </c>
      <c r="K60">
        <f t="shared" si="8"/>
        <v>1.2033329284105956</v>
      </c>
      <c r="L60">
        <f t="shared" si="16"/>
        <v>1.4559014950009554</v>
      </c>
      <c r="M60">
        <f t="shared" si="9"/>
        <v>0.3490654922870125</v>
      </c>
      <c r="N60">
        <f t="shared" si="10"/>
        <v>3.3439225399335895</v>
      </c>
      <c r="O60" s="1">
        <f t="shared" si="11"/>
        <v>96.369215293616449</v>
      </c>
      <c r="P60" s="1"/>
      <c r="Q60" s="12">
        <f t="shared" si="12"/>
        <v>4.6802408475048836</v>
      </c>
      <c r="R60">
        <f t="shared" si="13"/>
        <v>4.598891915342759</v>
      </c>
      <c r="S60">
        <f t="shared" si="14"/>
        <v>0.14628325087785168</v>
      </c>
      <c r="T60">
        <f t="shared" si="15"/>
        <v>8.3816600853137988</v>
      </c>
      <c r="W60" s="1"/>
      <c r="AC60" s="1"/>
    </row>
    <row r="61" spans="1:33" x14ac:dyDescent="0.2">
      <c r="A61">
        <v>46</v>
      </c>
      <c r="B61">
        <f t="shared" si="0"/>
        <v>4.6000000000000005</v>
      </c>
      <c r="C61">
        <f t="shared" si="1"/>
        <v>0.15214832643317483</v>
      </c>
      <c r="D61">
        <f t="shared" si="2"/>
        <v>8.7177140722493931</v>
      </c>
      <c r="E61">
        <f t="shared" si="3"/>
        <v>30.350617786134105</v>
      </c>
      <c r="F61">
        <f t="shared" si="4"/>
        <v>0.3506177861341051</v>
      </c>
      <c r="G61">
        <f t="shared" si="5"/>
        <v>7.6074163216587415E-2</v>
      </c>
      <c r="H61">
        <f t="shared" si="6"/>
        <v>4.3588570361246965</v>
      </c>
      <c r="J61">
        <f t="shared" si="7"/>
        <v>0.35061778613410421</v>
      </c>
      <c r="K61">
        <f t="shared" si="8"/>
        <v>1.2034807598855124</v>
      </c>
      <c r="L61">
        <f t="shared" si="16"/>
        <v>1.4251597153835573</v>
      </c>
      <c r="M61">
        <f t="shared" si="9"/>
        <v>0.36448109705428106</v>
      </c>
      <c r="N61">
        <f t="shared" si="10"/>
        <v>3.3437393584574551</v>
      </c>
      <c r="O61" s="1">
        <f t="shared" si="11"/>
        <v>96.363936147673158</v>
      </c>
      <c r="P61" s="1"/>
      <c r="Q61" s="12">
        <f t="shared" si="12"/>
        <v>4.7818824736073449</v>
      </c>
      <c r="R61">
        <f t="shared" si="13"/>
        <v>4.6998893992255937</v>
      </c>
      <c r="S61">
        <f t="shared" si="14"/>
        <v>0.14951970626109345</v>
      </c>
      <c r="T61">
        <f t="shared" si="15"/>
        <v>8.5671007884758303</v>
      </c>
      <c r="W61" s="1"/>
      <c r="AC61" s="1"/>
    </row>
    <row r="62" spans="1:33" x14ac:dyDescent="0.2">
      <c r="A62">
        <v>47</v>
      </c>
      <c r="B62">
        <f t="shared" si="0"/>
        <v>4.7</v>
      </c>
      <c r="C62">
        <f t="shared" si="1"/>
        <v>0.15540345262851127</v>
      </c>
      <c r="D62">
        <f t="shared" si="2"/>
        <v>8.9042245656953778</v>
      </c>
      <c r="E62">
        <f t="shared" si="3"/>
        <v>30.365934861288235</v>
      </c>
      <c r="F62">
        <f t="shared" si="4"/>
        <v>0.36593486128823471</v>
      </c>
      <c r="G62">
        <f t="shared" si="5"/>
        <v>7.7701726314255634E-2</v>
      </c>
      <c r="H62">
        <f t="shared" si="6"/>
        <v>4.4521122828476889</v>
      </c>
      <c r="J62">
        <f t="shared" si="7"/>
        <v>0.36593486128823516</v>
      </c>
      <c r="K62">
        <f t="shared" si="8"/>
        <v>1.2036316704206844</v>
      </c>
      <c r="L62">
        <f t="shared" si="16"/>
        <v>1.3937815574540078</v>
      </c>
      <c r="M62">
        <f t="shared" si="9"/>
        <v>0.3802119223648226</v>
      </c>
      <c r="N62">
        <f t="shared" si="10"/>
        <v>3.3435600115277504</v>
      </c>
      <c r="O62" s="1">
        <f t="shared" si="11"/>
        <v>96.358767510339433</v>
      </c>
      <c r="P62" s="1"/>
      <c r="Q62" s="12">
        <f t="shared" si="12"/>
        <v>4.8833719444595785</v>
      </c>
      <c r="R62">
        <f t="shared" si="13"/>
        <v>4.8008102331036362</v>
      </c>
      <c r="S62">
        <f t="shared" si="14"/>
        <v>0.15275528231469959</v>
      </c>
      <c r="T62">
        <f t="shared" si="15"/>
        <v>8.7524911082750041</v>
      </c>
      <c r="W62" s="1"/>
      <c r="AC62" s="1"/>
    </row>
    <row r="63" spans="1:33" x14ac:dyDescent="0.2">
      <c r="A63">
        <v>48</v>
      </c>
      <c r="B63">
        <f t="shared" si="0"/>
        <v>4.8000000000000007</v>
      </c>
      <c r="C63">
        <f t="shared" si="1"/>
        <v>0.15865526218640144</v>
      </c>
      <c r="D63">
        <f t="shared" si="2"/>
        <v>9.0905450242088985</v>
      </c>
      <c r="E63">
        <f t="shared" si="3"/>
        <v>30.381573362813189</v>
      </c>
      <c r="F63">
        <f t="shared" si="4"/>
        <v>0.38157336281318877</v>
      </c>
      <c r="G63">
        <f t="shared" si="5"/>
        <v>7.9327631093200721E-2</v>
      </c>
      <c r="H63">
        <f t="shared" si="6"/>
        <v>4.5452725121044493</v>
      </c>
      <c r="J63">
        <f t="shared" si="7"/>
        <v>0.38157336281319232</v>
      </c>
      <c r="K63">
        <f t="shared" si="8"/>
        <v>1.2037856492958103</v>
      </c>
      <c r="L63">
        <f t="shared" si="16"/>
        <v>1.3617694905014595</v>
      </c>
      <c r="M63">
        <f t="shared" si="9"/>
        <v>0.39625649215137265</v>
      </c>
      <c r="N63">
        <f t="shared" si="10"/>
        <v>3.3433849947618346</v>
      </c>
      <c r="O63" s="1">
        <f t="shared" si="11"/>
        <v>96.353723664917439</v>
      </c>
      <c r="P63" s="1"/>
      <c r="Q63" s="12">
        <f t="shared" si="12"/>
        <v>4.9847063440269128</v>
      </c>
      <c r="R63">
        <f t="shared" si="13"/>
        <v>4.9016530125969462</v>
      </c>
      <c r="S63">
        <f t="shared" si="14"/>
        <v>0.15598996657728187</v>
      </c>
      <c r="T63">
        <f t="shared" si="15"/>
        <v>8.937830330705312</v>
      </c>
      <c r="W63" s="1"/>
      <c r="AC63" s="1"/>
    </row>
    <row r="64" spans="1:33" x14ac:dyDescent="0.2">
      <c r="A64">
        <v>49</v>
      </c>
      <c r="B64">
        <f t="shared" si="0"/>
        <v>4.9000000000000004</v>
      </c>
      <c r="C64">
        <f t="shared" si="1"/>
        <v>0.16190369150866787</v>
      </c>
      <c r="D64">
        <f t="shared" si="2"/>
        <v>9.2766718037753346</v>
      </c>
      <c r="E64">
        <f t="shared" si="3"/>
        <v>30.397532794620027</v>
      </c>
      <c r="F64">
        <f t="shared" si="4"/>
        <v>0.39753279462002666</v>
      </c>
      <c r="G64">
        <f t="shared" si="5"/>
        <v>8.0951845754333937E-2</v>
      </c>
      <c r="H64">
        <f t="shared" si="6"/>
        <v>4.6383359018876673</v>
      </c>
      <c r="J64">
        <f t="shared" si="7"/>
        <v>0.39753279462002578</v>
      </c>
      <c r="K64">
        <f t="shared" si="8"/>
        <v>1.2039426855981636</v>
      </c>
      <c r="L64">
        <f t="shared" si="16"/>
        <v>1.3291260273980687</v>
      </c>
      <c r="M64">
        <f t="shared" si="9"/>
        <v>0.41261330503650545</v>
      </c>
      <c r="N64">
        <f t="shared" si="10"/>
        <v>3.3432148126527634</v>
      </c>
      <c r="O64" s="1">
        <f t="shared" si="11"/>
        <v>96.348819150499907</v>
      </c>
      <c r="P64" s="1"/>
      <c r="Q64" s="12">
        <f t="shared" si="12"/>
        <v>5.0858827800895678</v>
      </c>
      <c r="R64">
        <f t="shared" si="13"/>
        <v>5.0024163491306082</v>
      </c>
      <c r="S64">
        <f t="shared" si="14"/>
        <v>0.15922374699738837</v>
      </c>
      <c r="T64">
        <f t="shared" si="15"/>
        <v>9.123117765249054</v>
      </c>
      <c r="W64" s="1"/>
      <c r="AC64" s="1"/>
    </row>
    <row r="65" spans="1:33" x14ac:dyDescent="0.2">
      <c r="A65">
        <v>50</v>
      </c>
      <c r="B65">
        <f t="shared" si="0"/>
        <v>5</v>
      </c>
      <c r="C65">
        <f t="shared" si="1"/>
        <v>0.16514867741462683</v>
      </c>
      <c r="D65">
        <f t="shared" si="2"/>
        <v>9.4626012843013942</v>
      </c>
      <c r="E65">
        <f t="shared" si="3"/>
        <v>30.413812651491099</v>
      </c>
      <c r="F65">
        <f t="shared" si="4"/>
        <v>0.41381265149109936</v>
      </c>
      <c r="G65">
        <f t="shared" si="5"/>
        <v>8.2574338707313413E-2</v>
      </c>
      <c r="H65">
        <f t="shared" si="6"/>
        <v>4.7313006421506971</v>
      </c>
      <c r="J65">
        <f t="shared" si="7"/>
        <v>0.41381265149110114</v>
      </c>
      <c r="K65">
        <f t="shared" si="8"/>
        <v>1.2041027682248571</v>
      </c>
      <c r="L65">
        <f t="shared" si="16"/>
        <v>1.295853724037124</v>
      </c>
      <c r="M65">
        <f t="shared" si="9"/>
        <v>0.42928083470938427</v>
      </c>
      <c r="N65">
        <f t="shared" si="10"/>
        <v>3.3430499784624663</v>
      </c>
      <c r="O65" s="1">
        <f t="shared" si="11"/>
        <v>96.344068758891609</v>
      </c>
      <c r="P65" s="1"/>
      <c r="Q65" s="12">
        <f t="shared" si="12"/>
        <v>5.1868983846016974</v>
      </c>
      <c r="R65">
        <f t="shared" si="13"/>
        <v>5.1030988701604372</v>
      </c>
      <c r="S65">
        <f t="shared" si="14"/>
        <v>0.16245661194027197</v>
      </c>
      <c r="T65">
        <f t="shared" si="15"/>
        <v>9.308352745264667</v>
      </c>
      <c r="W65" s="1"/>
      <c r="AC65" s="1"/>
      <c r="AF65" s="3"/>
      <c r="AG65" s="3"/>
    </row>
    <row r="66" spans="1:33" x14ac:dyDescent="0.2">
      <c r="A66">
        <v>51</v>
      </c>
      <c r="B66">
        <f t="shared" si="0"/>
        <v>5.1000000000000005</v>
      </c>
      <c r="C66">
        <f t="shared" si="1"/>
        <v>0.16839015714752992</v>
      </c>
      <c r="D66">
        <f t="shared" si="2"/>
        <v>9.6483298699842059</v>
      </c>
      <c r="E66">
        <f t="shared" si="3"/>
        <v>30.430412419157253</v>
      </c>
      <c r="F66">
        <f t="shared" si="4"/>
        <v>0.43041241915725337</v>
      </c>
      <c r="G66">
        <f t="shared" si="5"/>
        <v>8.4195078573764959E-2</v>
      </c>
      <c r="H66">
        <f t="shared" si="6"/>
        <v>4.824164934992103</v>
      </c>
      <c r="J66">
        <f t="shared" si="7"/>
        <v>0.43041241915725115</v>
      </c>
      <c r="K66">
        <f t="shared" si="8"/>
        <v>1.2042658858851318</v>
      </c>
      <c r="L66">
        <f t="shared" si="16"/>
        <v>1.2619551787638055</v>
      </c>
      <c r="M66">
        <f t="shared" si="9"/>
        <v>0.44625753030713528</v>
      </c>
      <c r="N66">
        <f t="shared" si="10"/>
        <v>3.3428910141133237</v>
      </c>
      <c r="O66" s="1">
        <f t="shared" si="11"/>
        <v>96.339487531484707</v>
      </c>
      <c r="P66" s="1"/>
      <c r="Q66" s="12">
        <f t="shared" si="12"/>
        <v>5.287750314042114</v>
      </c>
      <c r="R66">
        <f t="shared" si="13"/>
        <v>5.2036992193925036</v>
      </c>
      <c r="S66">
        <f t="shared" si="14"/>
        <v>0.16568855019455031</v>
      </c>
      <c r="T66">
        <f t="shared" si="15"/>
        <v>9.4935346283683124</v>
      </c>
      <c r="W66" s="1"/>
      <c r="AC66" s="1"/>
    </row>
    <row r="67" spans="1:33" x14ac:dyDescent="0.2">
      <c r="A67">
        <v>52</v>
      </c>
      <c r="B67">
        <f t="shared" si="0"/>
        <v>5.2</v>
      </c>
      <c r="C67">
        <f t="shared" si="1"/>
        <v>0.17162806838087999</v>
      </c>
      <c r="D67">
        <f t="shared" si="2"/>
        <v>9.8338539896732122</v>
      </c>
      <c r="E67">
        <f t="shared" si="3"/>
        <v>30.447331574376101</v>
      </c>
      <c r="F67">
        <f t="shared" si="4"/>
        <v>0.4473315743761006</v>
      </c>
      <c r="G67">
        <f t="shared" si="5"/>
        <v>8.5814034190439994E-2</v>
      </c>
      <c r="H67">
        <f t="shared" si="6"/>
        <v>4.9169269948366061</v>
      </c>
      <c r="J67">
        <f t="shared" si="7"/>
        <v>0.44733157437609972</v>
      </c>
      <c r="K67">
        <f t="shared" si="8"/>
        <v>1.204432027102682</v>
      </c>
      <c r="L67">
        <f t="shared" si="16"/>
        <v>1.2274330317989679</v>
      </c>
      <c r="M67">
        <f t="shared" si="9"/>
        <v>0.46354181680059647</v>
      </c>
      <c r="N67">
        <f t="shared" si="10"/>
        <v>3.3427384500783459</v>
      </c>
      <c r="O67" s="1">
        <f t="shared" si="11"/>
        <v>96.335090756093749</v>
      </c>
      <c r="P67" s="1"/>
      <c r="Q67" s="12">
        <f t="shared" si="12"/>
        <v>5.3884357497566224</v>
      </c>
      <c r="R67">
        <f t="shared" si="13"/>
        <v>5.3042160569964238</v>
      </c>
      <c r="S67">
        <f t="shared" si="14"/>
        <v>0.16891955097875733</v>
      </c>
      <c r="T67">
        <f t="shared" si="15"/>
        <v>9.6786627968092684</v>
      </c>
      <c r="W67" s="1"/>
      <c r="AC67" s="1"/>
    </row>
    <row r="68" spans="1:33" x14ac:dyDescent="0.2">
      <c r="A68">
        <v>53</v>
      </c>
      <c r="B68">
        <f t="shared" si="0"/>
        <v>5.3000000000000007</v>
      </c>
      <c r="C68">
        <f t="shared" si="1"/>
        <v>0.17486234922462071</v>
      </c>
      <c r="D68">
        <f t="shared" si="2"/>
        <v>10.019170097224805</v>
      </c>
      <c r="E68">
        <f t="shared" si="3"/>
        <v>30.464569585011372</v>
      </c>
      <c r="F68">
        <f t="shared" si="4"/>
        <v>0.4645695850113718</v>
      </c>
      <c r="G68">
        <f t="shared" si="5"/>
        <v>8.7431174612310356E-2</v>
      </c>
      <c r="H68">
        <f t="shared" si="6"/>
        <v>5.0095850486124025</v>
      </c>
      <c r="J68">
        <f t="shared" si="7"/>
        <v>0.4645695850113718</v>
      </c>
      <c r="K68">
        <f t="shared" si="8"/>
        <v>1.204601180218003</v>
      </c>
      <c r="L68">
        <f t="shared" si="16"/>
        <v>1.1922899646560834</v>
      </c>
      <c r="M68">
        <f t="shared" si="9"/>
        <v>0.48113209538431201</v>
      </c>
      <c r="N68">
        <f t="shared" si="10"/>
        <v>3.3425928252697701</v>
      </c>
      <c r="O68" s="1">
        <f t="shared" si="11"/>
        <v>96.330893963745211</v>
      </c>
      <c r="P68" s="1"/>
      <c r="Q68" s="12">
        <f t="shared" si="12"/>
        <v>5.4889518982918961</v>
      </c>
      <c r="R68">
        <f t="shared" si="13"/>
        <v>5.4046480598123985</v>
      </c>
      <c r="S68">
        <f t="shared" si="14"/>
        <v>0.17214960394778561</v>
      </c>
      <c r="T68">
        <f t="shared" si="15"/>
        <v>9.8637366578390608</v>
      </c>
      <c r="W68" s="1"/>
      <c r="AC68" s="1"/>
    </row>
    <row r="69" spans="1:33" x14ac:dyDescent="0.2">
      <c r="A69">
        <v>54</v>
      </c>
      <c r="B69">
        <f t="shared" si="0"/>
        <v>5.4</v>
      </c>
      <c r="C69">
        <f t="shared" si="1"/>
        <v>0.17809293823119757</v>
      </c>
      <c r="D69">
        <f t="shared" si="2"/>
        <v>10.204274671849614</v>
      </c>
      <c r="E69">
        <f t="shared" si="3"/>
        <v>30.482125910113293</v>
      </c>
      <c r="F69">
        <f t="shared" si="4"/>
        <v>0.48212591011329309</v>
      </c>
      <c r="G69">
        <f t="shared" si="5"/>
        <v>8.9046469115598784E-2</v>
      </c>
      <c r="H69">
        <f t="shared" si="6"/>
        <v>5.102137335924807</v>
      </c>
      <c r="J69">
        <f t="shared" si="7"/>
        <v>0.48212591011328909</v>
      </c>
      <c r="K69">
        <f t="shared" si="8"/>
        <v>1.2047733333907709</v>
      </c>
      <c r="L69">
        <f t="shared" si="16"/>
        <v>1.1565286995516864</v>
      </c>
      <c r="M69">
        <f t="shared" si="9"/>
        <v>0.49902674387055151</v>
      </c>
      <c r="N69">
        <f t="shared" si="10"/>
        <v>3.3424546869262981</v>
      </c>
      <c r="O69" s="1">
        <f t="shared" si="11"/>
        <v>96.326912925427663</v>
      </c>
      <c r="P69" s="1"/>
      <c r="Q69" s="12">
        <f t="shared" si="12"/>
        <v>5.5892959917208245</v>
      </c>
      <c r="R69">
        <f t="shared" si="13"/>
        <v>5.5049939215519084</v>
      </c>
      <c r="S69">
        <f t="shared" si="14"/>
        <v>0.17537869919921795</v>
      </c>
      <c r="T69">
        <f t="shared" si="15"/>
        <v>10.048755644074241</v>
      </c>
      <c r="W69" s="1"/>
      <c r="AC69" s="1"/>
    </row>
    <row r="70" spans="1:33" x14ac:dyDescent="0.2">
      <c r="A70">
        <v>55</v>
      </c>
      <c r="B70">
        <f t="shared" si="0"/>
        <v>5.5</v>
      </c>
      <c r="C70">
        <f t="shared" si="1"/>
        <v>0.18131977440149022</v>
      </c>
      <c r="D70">
        <f t="shared" si="2"/>
        <v>10.389164218452407</v>
      </c>
      <c r="E70">
        <f t="shared" si="3"/>
        <v>30.5</v>
      </c>
      <c r="F70">
        <f t="shared" si="4"/>
        <v>0.5</v>
      </c>
      <c r="G70">
        <f t="shared" si="5"/>
        <v>9.065988720074511E-2</v>
      </c>
      <c r="H70">
        <f t="shared" si="6"/>
        <v>5.1945821092262037</v>
      </c>
      <c r="J70">
        <f t="shared" si="7"/>
        <v>0.49999999999999822</v>
      </c>
      <c r="K70">
        <f t="shared" si="8"/>
        <v>1.2049484746022465</v>
      </c>
      <c r="L70">
        <f t="shared" si="16"/>
        <v>1.1201519988094859</v>
      </c>
      <c r="M70">
        <f t="shared" si="9"/>
        <v>0.51722411708720661</v>
      </c>
      <c r="N70">
        <f t="shared" si="10"/>
        <v>3.3423245904989374</v>
      </c>
      <c r="O70" s="1">
        <f t="shared" si="11"/>
        <v>96.323163648801923</v>
      </c>
      <c r="P70" s="1"/>
      <c r="Q70" s="12">
        <f t="shared" si="12"/>
        <v>5.6894652879592664</v>
      </c>
      <c r="R70">
        <f t="shared" si="13"/>
        <v>5.6052523529920721</v>
      </c>
      <c r="S70">
        <f t="shared" si="14"/>
        <v>0.17860682727954899</v>
      </c>
      <c r="T70">
        <f t="shared" si="15"/>
        <v>10.233719213852877</v>
      </c>
      <c r="W70" s="1"/>
      <c r="AC70" s="1"/>
    </row>
    <row r="71" spans="1:33" x14ac:dyDescent="0.2">
      <c r="A71">
        <v>56</v>
      </c>
      <c r="B71">
        <f t="shared" si="0"/>
        <v>5.6000000000000005</v>
      </c>
      <c r="C71">
        <f t="shared" si="1"/>
        <v>0.18454279719061453</v>
      </c>
      <c r="D71">
        <f t="shared" si="2"/>
        <v>10.573835267964546</v>
      </c>
      <c r="E71">
        <f t="shared" si="3"/>
        <v>30.51819129633996</v>
      </c>
      <c r="F71">
        <f t="shared" si="4"/>
        <v>0.51819129633996042</v>
      </c>
      <c r="G71">
        <f t="shared" si="5"/>
        <v>9.2271398595307266E-2</v>
      </c>
      <c r="H71">
        <f t="shared" si="6"/>
        <v>5.2869176339822728</v>
      </c>
      <c r="J71">
        <f t="shared" si="7"/>
        <v>0.5181912963399582</v>
      </c>
      <c r="K71">
        <f t="shared" si="8"/>
        <v>1.2051265916577072</v>
      </c>
      <c r="L71">
        <f t="shared" si="16"/>
        <v>1.0831626642584398</v>
      </c>
      <c r="M71">
        <f t="shared" si="9"/>
        <v>0.5357225472793693</v>
      </c>
      <c r="N71">
        <f t="shared" si="10"/>
        <v>3.3422030995354746</v>
      </c>
      <c r="O71" s="1">
        <f t="shared" si="11"/>
        <v>96.319662374871584</v>
      </c>
      <c r="P71" s="1"/>
      <c r="Q71" s="12">
        <f t="shared" si="12"/>
        <v>5.7894570710741711</v>
      </c>
      <c r="R71">
        <f t="shared" si="13"/>
        <v>5.7054220821636061</v>
      </c>
      <c r="S71">
        <f t="shared" si="14"/>
        <v>0.18183397919029592</v>
      </c>
      <c r="T71">
        <f t="shared" si="15"/>
        <v>10.418626851584678</v>
      </c>
      <c r="W71" s="1"/>
      <c r="AC71" s="1"/>
    </row>
    <row r="72" spans="1:33" x14ac:dyDescent="0.2">
      <c r="A72">
        <v>57</v>
      </c>
      <c r="B72">
        <f t="shared" si="0"/>
        <v>5.7</v>
      </c>
      <c r="C72">
        <f t="shared" si="1"/>
        <v>0.18776194651359343</v>
      </c>
      <c r="D72">
        <f t="shared" si="2"/>
        <v>10.758284377668888</v>
      </c>
      <c r="E72">
        <f t="shared" si="3"/>
        <v>30.5366992322353</v>
      </c>
      <c r="F72">
        <f t="shared" si="4"/>
        <v>0.53669923223529992</v>
      </c>
      <c r="G72">
        <f t="shared" si="5"/>
        <v>9.3880973256796715E-2</v>
      </c>
      <c r="H72">
        <f t="shared" si="6"/>
        <v>5.3791421888344439</v>
      </c>
      <c r="J72">
        <f t="shared" si="7"/>
        <v>0.53669923223530036</v>
      </c>
      <c r="K72">
        <f t="shared" si="8"/>
        <v>1.2053076721889011</v>
      </c>
      <c r="L72">
        <f t="shared" si="16"/>
        <v>1.0455635366250728</v>
      </c>
      <c r="M72">
        <f t="shared" si="9"/>
        <v>0.55452034451438847</v>
      </c>
      <c r="N72">
        <f t="shared" si="10"/>
        <v>3.3420907855636628</v>
      </c>
      <c r="O72" s="1">
        <f t="shared" si="11"/>
        <v>96.316425574616559</v>
      </c>
      <c r="P72" s="1"/>
      <c r="Q72" s="12">
        <f t="shared" si="12"/>
        <v>5.8892686515829844</v>
      </c>
      <c r="R72">
        <f t="shared" si="13"/>
        <v>5.805501854532352</v>
      </c>
      <c r="S72">
        <f t="shared" si="14"/>
        <v>0.18506014639399715</v>
      </c>
      <c r="T72">
        <f t="shared" si="15"/>
        <v>10.603478068094695</v>
      </c>
      <c r="W72" s="1"/>
      <c r="AC72" s="1"/>
    </row>
    <row r="73" spans="1:33" x14ac:dyDescent="0.2">
      <c r="A73">
        <v>58</v>
      </c>
      <c r="B73">
        <f t="shared" si="0"/>
        <v>5.8000000000000007</v>
      </c>
      <c r="C73">
        <f t="shared" si="1"/>
        <v>0.19097716275089588</v>
      </c>
      <c r="D73">
        <f t="shared" si="2"/>
        <v>10.942508131517192</v>
      </c>
      <c r="E73">
        <f t="shared" si="3"/>
        <v>30.555523232306136</v>
      </c>
      <c r="F73">
        <f t="shared" si="4"/>
        <v>0.55552323230613609</v>
      </c>
      <c r="G73">
        <f t="shared" si="5"/>
        <v>9.548858137544794E-2</v>
      </c>
      <c r="H73">
        <f t="shared" si="6"/>
        <v>5.471254065758596</v>
      </c>
      <c r="J73">
        <f t="shared" si="7"/>
        <v>0.55552323230613432</v>
      </c>
      <c r="K73">
        <f t="shared" si="8"/>
        <v>1.2054917036565274</v>
      </c>
      <c r="L73">
        <f t="shared" si="16"/>
        <v>1.0073574949202184</v>
      </c>
      <c r="M73">
        <f t="shared" si="9"/>
        <v>0.573615797090261</v>
      </c>
      <c r="N73">
        <f t="shared" si="10"/>
        <v>3.341988227973141</v>
      </c>
      <c r="O73" s="1">
        <f t="shared" si="11"/>
        <v>96.313469945590199</v>
      </c>
      <c r="P73" s="1"/>
      <c r="Q73" s="12">
        <f t="shared" si="12"/>
        <v>5.9888973667443333</v>
      </c>
      <c r="R73">
        <f t="shared" si="13"/>
        <v>5.9054904331743687</v>
      </c>
      <c r="S73">
        <f t="shared" si="14"/>
        <v>0.18828532082010002</v>
      </c>
      <c r="T73">
        <f t="shared" si="15"/>
        <v>10.788272400960688</v>
      </c>
      <c r="W73" s="1"/>
      <c r="AC73" s="1"/>
    </row>
    <row r="74" spans="1:33" x14ac:dyDescent="0.2">
      <c r="A74">
        <v>59</v>
      </c>
      <c r="B74">
        <f t="shared" si="0"/>
        <v>5.9</v>
      </c>
      <c r="C74">
        <f t="shared" si="1"/>
        <v>0.19418838675384306</v>
      </c>
      <c r="D74">
        <f t="shared" si="2"/>
        <v>11.126503140439837</v>
      </c>
      <c r="E74">
        <f t="shared" si="3"/>
        <v>30.574662712775755</v>
      </c>
      <c r="F74">
        <f t="shared" si="4"/>
        <v>0.57466271277575487</v>
      </c>
      <c r="G74">
        <f t="shared" si="5"/>
        <v>9.7094193376921531E-2</v>
      </c>
      <c r="H74">
        <f t="shared" si="6"/>
        <v>5.5632515702199186</v>
      </c>
      <c r="J74">
        <f t="shared" si="7"/>
        <v>0.57466271277575309</v>
      </c>
      <c r="K74">
        <f t="shared" si="8"/>
        <v>1.205678673352738</v>
      </c>
      <c r="L74">
        <f t="shared" si="16"/>
        <v>0.96854745582049506</v>
      </c>
      <c r="M74">
        <f t="shared" si="9"/>
        <v>0.5930071719471478</v>
      </c>
      <c r="N74">
        <f t="shared" si="10"/>
        <v>3.3418960138961338</v>
      </c>
      <c r="O74" s="1">
        <f t="shared" si="11"/>
        <v>96.310812408480984</v>
      </c>
      <c r="P74" s="1"/>
      <c r="Q74" s="12">
        <f t="shared" si="12"/>
        <v>6.08834058083991</v>
      </c>
      <c r="R74">
        <f t="shared" si="13"/>
        <v>6.0053865989445372</v>
      </c>
      <c r="S74">
        <f t="shared" si="14"/>
        <v>0.1915094948707364</v>
      </c>
      <c r="T74">
        <f t="shared" si="15"/>
        <v>10.973009414844039</v>
      </c>
      <c r="W74" s="1"/>
      <c r="AC74" s="1"/>
    </row>
    <row r="75" spans="1:33" x14ac:dyDescent="0.2">
      <c r="A75">
        <v>60</v>
      </c>
      <c r="B75">
        <f t="shared" si="0"/>
        <v>6</v>
      </c>
      <c r="C75">
        <f t="shared" si="1"/>
        <v>0.19739555984988078</v>
      </c>
      <c r="D75">
        <f t="shared" si="2"/>
        <v>11.31026604264795</v>
      </c>
      <c r="E75">
        <f t="shared" si="3"/>
        <v>30.594117081556711</v>
      </c>
      <c r="F75">
        <f t="shared" si="4"/>
        <v>0.5941170815567105</v>
      </c>
      <c r="G75">
        <f t="shared" si="5"/>
        <v>9.8697779924940388E-2</v>
      </c>
      <c r="H75">
        <f t="shared" si="6"/>
        <v>5.6551330213239748</v>
      </c>
      <c r="J75">
        <f t="shared" si="7"/>
        <v>0.59411708155671095</v>
      </c>
      <c r="K75">
        <f t="shared" si="8"/>
        <v>1.2058685684036625</v>
      </c>
      <c r="L75">
        <f t="shared" si="16"/>
        <v>0.92913637304475916</v>
      </c>
      <c r="M75">
        <f t="shared" si="9"/>
        <v>0.61269271508183176</v>
      </c>
      <c r="N75">
        <f t="shared" si="10"/>
        <v>3.3418147380869643</v>
      </c>
      <c r="O75" s="1">
        <f t="shared" si="11"/>
        <v>96.308470103640332</v>
      </c>
      <c r="P75" s="1"/>
      <c r="Q75" s="12">
        <f t="shared" si="12"/>
        <v>6.1875956854475485</v>
      </c>
      <c r="R75">
        <f t="shared" si="13"/>
        <v>6.1051891506386688</v>
      </c>
      <c r="S75">
        <f t="shared" si="14"/>
        <v>0.19473266142638629</v>
      </c>
      <c r="T75">
        <f t="shared" si="15"/>
        <v>11.157688701814271</v>
      </c>
      <c r="W75" s="1"/>
      <c r="AC75" s="1"/>
      <c r="AF75" s="3"/>
      <c r="AG75" s="3"/>
    </row>
    <row r="76" spans="1:33" x14ac:dyDescent="0.2">
      <c r="A76">
        <v>61</v>
      </c>
      <c r="B76">
        <f t="shared" si="0"/>
        <v>6.1000000000000005</v>
      </c>
      <c r="C76">
        <f t="shared" si="1"/>
        <v>0.20059862384771762</v>
      </c>
      <c r="D76">
        <f t="shared" si="2"/>
        <v>11.493793503927794</v>
      </c>
      <c r="E76">
        <f t="shared" si="3"/>
        <v>30.613885738337757</v>
      </c>
      <c r="F76">
        <f t="shared" si="4"/>
        <v>0.61388573833775695</v>
      </c>
      <c r="G76">
        <f t="shared" si="5"/>
        <v>0.10029931192385881</v>
      </c>
      <c r="H76">
        <f t="shared" si="6"/>
        <v>5.7468967519638969</v>
      </c>
      <c r="J76">
        <f t="shared" si="7"/>
        <v>0.6138857383377605</v>
      </c>
      <c r="K76">
        <f t="shared" si="8"/>
        <v>1.2060613757719525</v>
      </c>
      <c r="L76">
        <f t="shared" si="16"/>
        <v>0.8891272367257721</v>
      </c>
      <c r="M76">
        <f t="shared" si="9"/>
        <v>0.63267065196494987</v>
      </c>
      <c r="N76">
        <f t="shared" si="10"/>
        <v>3.341745002800435</v>
      </c>
      <c r="O76" s="1">
        <f t="shared" si="11"/>
        <v>96.306460387577573</v>
      </c>
      <c r="P76" s="1"/>
      <c r="Q76" s="12">
        <f t="shared" si="12"/>
        <v>6.2866600997054389</v>
      </c>
      <c r="R76">
        <f t="shared" si="13"/>
        <v>6.2048969051491163</v>
      </c>
      <c r="S76">
        <f t="shared" si="14"/>
        <v>0.19795481385142957</v>
      </c>
      <c r="T76">
        <f t="shared" si="15"/>
        <v>11.342309881667139</v>
      </c>
      <c r="W76" s="1"/>
      <c r="AC76" s="1"/>
    </row>
    <row r="77" spans="1:33" x14ac:dyDescent="0.2">
      <c r="A77">
        <v>62</v>
      </c>
      <c r="B77">
        <f t="shared" si="0"/>
        <v>6.2</v>
      </c>
      <c r="C77">
        <f t="shared" si="1"/>
        <v>0.20379752104232826</v>
      </c>
      <c r="D77">
        <f t="shared" si="2"/>
        <v>11.677082217927451</v>
      </c>
      <c r="E77">
        <f t="shared" si="3"/>
        <v>30.633968074671618</v>
      </c>
      <c r="F77">
        <f t="shared" si="4"/>
        <v>0.63396807467161764</v>
      </c>
      <c r="G77">
        <f t="shared" si="5"/>
        <v>0.10189876052116413</v>
      </c>
      <c r="H77">
        <f t="shared" si="6"/>
        <v>5.8385411089637254</v>
      </c>
      <c r="J77">
        <f t="shared" si="7"/>
        <v>0.63396807467161587</v>
      </c>
      <c r="K77">
        <f t="shared" si="8"/>
        <v>1.2062570822593477</v>
      </c>
      <c r="L77">
        <f t="shared" si="16"/>
        <v>0.84852307277732364</v>
      </c>
      <c r="M77">
        <f t="shared" si="9"/>
        <v>0.65293918796081829</v>
      </c>
      <c r="N77">
        <f t="shared" si="10"/>
        <v>3.3416874176691058</v>
      </c>
      <c r="O77" s="1">
        <f t="shared" si="11"/>
        <v>96.304800829423186</v>
      </c>
      <c r="P77" s="1"/>
      <c r="Q77" s="12">
        <f t="shared" si="12"/>
        <v>6.3855312705674745</v>
      </c>
      <c r="R77">
        <f t="shared" si="13"/>
        <v>6.3045086976138371</v>
      </c>
      <c r="S77">
        <f t="shared" si="14"/>
        <v>0.20117594599958571</v>
      </c>
      <c r="T77">
        <f t="shared" si="15"/>
        <v>11.526872602236329</v>
      </c>
      <c r="W77" s="1"/>
      <c r="AC77" s="1"/>
    </row>
    <row r="78" spans="1:33" x14ac:dyDescent="0.2">
      <c r="A78">
        <v>63</v>
      </c>
      <c r="B78">
        <f t="shared" si="0"/>
        <v>6.3000000000000007</v>
      </c>
      <c r="C78">
        <f t="shared" si="1"/>
        <v>0.20699219421982104</v>
      </c>
      <c r="D78">
        <f t="shared" si="2"/>
        <v>11.86012890643571</v>
      </c>
      <c r="E78">
        <f t="shared" si="3"/>
        <v>30.654363474063523</v>
      </c>
      <c r="F78">
        <f t="shared" si="4"/>
        <v>0.65436347406352269</v>
      </c>
      <c r="G78">
        <f t="shared" si="5"/>
        <v>0.10349609710991052</v>
      </c>
      <c r="H78">
        <f t="shared" si="6"/>
        <v>5.930064453217855</v>
      </c>
      <c r="J78">
        <f t="shared" si="7"/>
        <v>0.6543634740635218</v>
      </c>
      <c r="K78">
        <f t="shared" si="8"/>
        <v>1.2064556745092592</v>
      </c>
      <c r="L78">
        <f t="shared" si="16"/>
        <v>0.8073269422571433</v>
      </c>
      <c r="M78">
        <f t="shared" si="9"/>
        <v>0.67349650874963118</v>
      </c>
      <c r="N78">
        <f t="shared" si="10"/>
        <v>3.3416425995795551</v>
      </c>
      <c r="O78" s="1">
        <f t="shared" si="11"/>
        <v>96.303509207362765</v>
      </c>
      <c r="P78" s="1"/>
      <c r="Q78" s="12">
        <f t="shared" si="12"/>
        <v>6.4842066730496866</v>
      </c>
      <c r="R78">
        <f t="shared" si="13"/>
        <v>6.4040233815589431</v>
      </c>
      <c r="S78">
        <f t="shared" si="14"/>
        <v>0.20439605221924148</v>
      </c>
      <c r="T78">
        <f t="shared" si="15"/>
        <v>11.7113765396987</v>
      </c>
      <c r="W78" s="1"/>
      <c r="AC78" s="1"/>
    </row>
    <row r="79" spans="1:33" x14ac:dyDescent="0.2">
      <c r="A79">
        <v>64</v>
      </c>
      <c r="B79">
        <f t="shared" si="0"/>
        <v>6.4</v>
      </c>
      <c r="C79">
        <f t="shared" si="1"/>
        <v>0.21018258666216955</v>
      </c>
      <c r="D79">
        <f t="shared" si="2"/>
        <v>12.042930319653196</v>
      </c>
      <c r="E79">
        <f t="shared" si="3"/>
        <v>30.675071312060545</v>
      </c>
      <c r="F79">
        <f t="shared" si="4"/>
        <v>0.67507131206054538</v>
      </c>
      <c r="G79">
        <f t="shared" si="5"/>
        <v>0.10509129333108477</v>
      </c>
      <c r="H79">
        <f t="shared" si="6"/>
        <v>6.0214651598265982</v>
      </c>
      <c r="J79">
        <f t="shared" si="7"/>
        <v>0.67507131206054893</v>
      </c>
      <c r="K79">
        <f t="shared" si="8"/>
        <v>1.2066571390093719</v>
      </c>
      <c r="L79">
        <f t="shared" si="16"/>
        <v>0.76554194072574444</v>
      </c>
      <c r="M79">
        <f t="shared" si="9"/>
        <v>0.69434078075190564</v>
      </c>
      <c r="N79">
        <f t="shared" si="10"/>
        <v>3.3416111725475708</v>
      </c>
      <c r="O79" s="1">
        <f t="shared" si="11"/>
        <v>96.302603505040054</v>
      </c>
      <c r="P79" s="1"/>
      <c r="Q79" s="12">
        <f t="shared" si="12"/>
        <v>6.5826838104677678</v>
      </c>
      <c r="R79">
        <f t="shared" si="13"/>
        <v>6.5034398290346997</v>
      </c>
      <c r="S79">
        <f t="shared" si="14"/>
        <v>0.20761512735866711</v>
      </c>
      <c r="T79">
        <f t="shared" si="15"/>
        <v>11.895821398873174</v>
      </c>
      <c r="W79" s="1"/>
      <c r="AC79" s="1"/>
    </row>
    <row r="80" spans="1:33" x14ac:dyDescent="0.2">
      <c r="A80">
        <v>65</v>
      </c>
      <c r="B80">
        <f t="shared" ref="B80:B115" si="17">A80*0.1</f>
        <v>6.5</v>
      </c>
      <c r="C80">
        <f t="shared" ref="C80:C115" si="18">ATAN(B80/$F$3)</f>
        <v>0.21336864215180798</v>
      </c>
      <c r="D80">
        <f t="shared" ref="D80:D115" si="19">C80*180/$C$3</f>
        <v>12.225483236455652</v>
      </c>
      <c r="E80">
        <f t="shared" ref="E80:E115" si="20">$F$3/COS(C80)</f>
        <v>30.696090956341656</v>
      </c>
      <c r="F80">
        <f t="shared" ref="F80:F115" si="21">E80-$F$3</f>
        <v>0.69609095634165641</v>
      </c>
      <c r="G80">
        <f t="shared" si="5"/>
        <v>0.10668432107590399</v>
      </c>
      <c r="H80">
        <f t="shared" si="6"/>
        <v>6.112741618227826</v>
      </c>
      <c r="J80">
        <f t="shared" si="7"/>
        <v>0.69609095634165508</v>
      </c>
      <c r="K80">
        <f t="shared" si="8"/>
        <v>1.2068614620942644</v>
      </c>
      <c r="L80">
        <f t="shared" si="16"/>
        <v>0.72317119760153514</v>
      </c>
      <c r="M80">
        <f t="shared" si="9"/>
        <v>0.71547015155495097</v>
      </c>
      <c r="N80">
        <f t="shared" si="10"/>
        <v>3.3415937675924057</v>
      </c>
      <c r="O80" s="1">
        <f t="shared" si="11"/>
        <v>96.302101907933235</v>
      </c>
      <c r="P80" s="1"/>
      <c r="Q80" s="12">
        <f t="shared" si="12"/>
        <v>6.6809602146656673</v>
      </c>
      <c r="R80">
        <f t="shared" si="13"/>
        <v>6.6027569307449969</v>
      </c>
      <c r="S80">
        <f t="shared" si="14"/>
        <v>0.21083316677112143</v>
      </c>
      <c r="T80">
        <f t="shared" si="15"/>
        <v>12.080206913513244</v>
      </c>
      <c r="W80" s="1"/>
      <c r="AC80" s="1"/>
    </row>
    <row r="81" spans="1:33" x14ac:dyDescent="0.2">
      <c r="A81">
        <v>66</v>
      </c>
      <c r="B81">
        <f t="shared" si="17"/>
        <v>6.6000000000000005</v>
      </c>
      <c r="C81">
        <f t="shared" si="18"/>
        <v>0.21655030497608929</v>
      </c>
      <c r="D81">
        <f t="shared" si="19"/>
        <v>12.407784464649394</v>
      </c>
      <c r="E81">
        <f t="shared" si="20"/>
        <v>30.717421766808489</v>
      </c>
      <c r="F81">
        <f t="shared" si="21"/>
        <v>0.71742176680848857</v>
      </c>
      <c r="G81">
        <f t="shared" ref="G81:G115" si="22">C81/SQRT($F$5)</f>
        <v>0.10827515248804465</v>
      </c>
      <c r="H81">
        <f t="shared" ref="H81:H115" si="23">G81*180/$C$3</f>
        <v>6.203892232324697</v>
      </c>
      <c r="J81">
        <f t="shared" ref="J81:J115" si="24">$F$3*(1/COS(C81)-1)</f>
        <v>0.71742176680849257</v>
      </c>
      <c r="K81">
        <f t="shared" ref="K81:K115" si="25">SQRT($F$5)*$F$4/COS(G81)</f>
        <v>1.2070686299480442</v>
      </c>
      <c r="L81">
        <f t="shared" ref="L81:L115" si="26">SQRT($F$5)*$F$6*(COS(C81)-COS($F$8))/COS(G81)</f>
        <v>0.68021787551241075</v>
      </c>
      <c r="M81">
        <f t="shared" ref="M81:M115" si="27">$F$6*(1-COS(C81))</f>
        <v>0.73688275034120154</v>
      </c>
      <c r="N81">
        <f t="shared" ref="N81:N115" si="28">SUM(J81:M81)</f>
        <v>3.3415910226101491</v>
      </c>
      <c r="O81" s="1">
        <f t="shared" ref="O81:O114" si="29">N81/$C$6*360</f>
        <v>96.302022799705426</v>
      </c>
      <c r="P81" s="1"/>
      <c r="Q81" s="12">
        <f t="shared" ref="Q81:Q115" si="30">$F$6*SIN(C81)</f>
        <v>6.7790334462352417</v>
      </c>
      <c r="R81">
        <f t="shared" ref="R81:R115" si="31">$F$3*TAN(C81)+($F$4+$F$6*COS(C81)-$F$6*COS($F$8))*TAN(G81)</f>
        <v>6.701973596170264</v>
      </c>
      <c r="S81">
        <f t="shared" ref="S81:S115" si="32">ASIN(R81/$F$6)</f>
        <v>0.21405016631984528</v>
      </c>
      <c r="T81">
        <f t="shared" ref="T81:T115" si="33">S81*180/$C$3</f>
        <v>12.264532846593076</v>
      </c>
      <c r="W81" s="1"/>
      <c r="AC81" s="1"/>
    </row>
    <row r="82" spans="1:33" x14ac:dyDescent="0.2">
      <c r="A82">
        <v>67</v>
      </c>
      <c r="B82">
        <f t="shared" si="17"/>
        <v>6.7</v>
      </c>
      <c r="C82">
        <f t="shared" si="18"/>
        <v>0.21972751993160636</v>
      </c>
      <c r="D82">
        <f t="shared" si="19"/>
        <v>12.589830841218889</v>
      </c>
      <c r="E82">
        <f t="shared" si="20"/>
        <v>30.739063095676809</v>
      </c>
      <c r="F82">
        <f t="shared" si="21"/>
        <v>0.7390630956768085</v>
      </c>
      <c r="G82">
        <f t="shared" si="22"/>
        <v>0.10986375996580318</v>
      </c>
      <c r="H82">
        <f t="shared" si="23"/>
        <v>6.2949154206094446</v>
      </c>
      <c r="J82">
        <f t="shared" si="24"/>
        <v>0.7390630956768085</v>
      </c>
      <c r="K82">
        <f t="shared" si="25"/>
        <v>1.2072786286069972</v>
      </c>
      <c r="L82">
        <f t="shared" si="26"/>
        <v>0.63668516964408373</v>
      </c>
      <c r="M82">
        <f t="shared" si="27"/>
        <v>0.75857668831823111</v>
      </c>
      <c r="N82">
        <f t="shared" si="28"/>
        <v>3.3416035822461203</v>
      </c>
      <c r="O82" s="1">
        <f t="shared" si="29"/>
        <v>96.302384758527282</v>
      </c>
      <c r="P82" s="1"/>
      <c r="Q82" s="12">
        <f t="shared" si="30"/>
        <v>6.8769010947269651</v>
      </c>
      <c r="R82">
        <f t="shared" si="31"/>
        <v>6.8010887536838691</v>
      </c>
      <c r="S82">
        <f t="shared" si="32"/>
        <v>0.21726612238294463</v>
      </c>
      <c r="T82">
        <f t="shared" si="33"/>
        <v>12.44879899058731</v>
      </c>
      <c r="W82" s="1"/>
      <c r="AC82" s="1"/>
    </row>
    <row r="83" spans="1:33" x14ac:dyDescent="0.2">
      <c r="A83">
        <v>68</v>
      </c>
      <c r="B83">
        <f t="shared" si="17"/>
        <v>6.8000000000000007</v>
      </c>
      <c r="C83">
        <f t="shared" si="18"/>
        <v>0.22290023232837577</v>
      </c>
      <c r="D83">
        <f t="shared" si="19"/>
        <v>12.771619232566492</v>
      </c>
      <c r="E83">
        <f t="shared" si="20"/>
        <v>30.761014287568607</v>
      </c>
      <c r="F83">
        <f t="shared" si="21"/>
        <v>0.76101428756860656</v>
      </c>
      <c r="G83">
        <f t="shared" si="22"/>
        <v>0.11145011616418789</v>
      </c>
      <c r="H83">
        <f t="shared" si="23"/>
        <v>6.3858096162832458</v>
      </c>
      <c r="J83">
        <f t="shared" si="24"/>
        <v>0.76101428756860434</v>
      </c>
      <c r="K83">
        <f t="shared" si="25"/>
        <v>1.2074914439622537</v>
      </c>
      <c r="L83">
        <f t="shared" si="26"/>
        <v>0.59257630708541642</v>
      </c>
      <c r="M83">
        <f t="shared" si="27"/>
        <v>0.78055005915026232</v>
      </c>
      <c r="N83">
        <f t="shared" si="28"/>
        <v>3.3416320977665368</v>
      </c>
      <c r="O83" s="1">
        <f t="shared" si="29"/>
        <v>96.303206553378502</v>
      </c>
      <c r="P83" s="1"/>
      <c r="Q83" s="12">
        <f t="shared" si="30"/>
        <v>6.9745607788517088</v>
      </c>
      <c r="R83">
        <f t="shared" si="31"/>
        <v>6.9001013506619922</v>
      </c>
      <c r="S83">
        <f t="shared" si="32"/>
        <v>0.22048103185816401</v>
      </c>
      <c r="T83">
        <f t="shared" si="33"/>
        <v>12.633005167744555</v>
      </c>
      <c r="W83" s="1"/>
      <c r="AC83" s="1"/>
    </row>
    <row r="84" spans="1:33" x14ac:dyDescent="0.2">
      <c r="A84">
        <v>69</v>
      </c>
      <c r="B84">
        <f t="shared" si="17"/>
        <v>6.9</v>
      </c>
      <c r="C84">
        <f t="shared" si="18"/>
        <v>0.2260683879938839</v>
      </c>
      <c r="D84">
        <f t="shared" si="19"/>
        <v>12.953146534744262</v>
      </c>
      <c r="E84">
        <f t="shared" si="20"/>
        <v>30.78327467960483</v>
      </c>
      <c r="F84">
        <f t="shared" si="21"/>
        <v>0.78327467960482977</v>
      </c>
      <c r="G84">
        <f t="shared" si="22"/>
        <v>0.11303419399694195</v>
      </c>
      <c r="H84">
        <f t="shared" si="23"/>
        <v>6.4765732673721308</v>
      </c>
      <c r="J84">
        <f t="shared" si="24"/>
        <v>0.78327467960482844</v>
      </c>
      <c r="K84">
        <f t="shared" si="25"/>
        <v>1.2077070617624655</v>
      </c>
      <c r="L84">
        <f t="shared" si="26"/>
        <v>0.54789454617100941</v>
      </c>
      <c r="M84">
        <f t="shared" si="27"/>
        <v>0.80280093939099406</v>
      </c>
      <c r="N84">
        <f t="shared" si="28"/>
        <v>3.3416772269292974</v>
      </c>
      <c r="O84" s="1">
        <f t="shared" si="29"/>
        <v>96.304507140323963</v>
      </c>
      <c r="P84" s="1"/>
      <c r="Q84" s="12">
        <f t="shared" si="30"/>
        <v>7.0720101466735716</v>
      </c>
      <c r="R84">
        <f t="shared" si="31"/>
        <v>6.9990103535869785</v>
      </c>
      <c r="S84">
        <f t="shared" si="32"/>
        <v>0.22369489216754976</v>
      </c>
      <c r="T84">
        <f t="shared" si="33"/>
        <v>12.817151230354593</v>
      </c>
      <c r="W84" s="1"/>
      <c r="AC84" s="1"/>
    </row>
    <row r="85" spans="1:33" x14ac:dyDescent="0.2">
      <c r="A85">
        <v>70</v>
      </c>
      <c r="B85">
        <f t="shared" si="17"/>
        <v>7</v>
      </c>
      <c r="C85">
        <f t="shared" si="18"/>
        <v>0.22923193327699534</v>
      </c>
      <c r="D85">
        <f t="shared" si="19"/>
        <v>13.134409673677911</v>
      </c>
      <c r="E85">
        <f t="shared" si="20"/>
        <v>30.805843601498726</v>
      </c>
      <c r="F85">
        <f t="shared" si="21"/>
        <v>0.8058436014987258</v>
      </c>
      <c r="G85">
        <f t="shared" si="22"/>
        <v>0.11461596663849767</v>
      </c>
      <c r="H85">
        <f t="shared" si="23"/>
        <v>6.5672048368389557</v>
      </c>
      <c r="J85">
        <f t="shared" si="24"/>
        <v>0.80584360149872802</v>
      </c>
      <c r="K85">
        <f t="shared" si="25"/>
        <v>1.2079254676164966</v>
      </c>
      <c r="L85">
        <f t="shared" si="26"/>
        <v>0.50264317582124307</v>
      </c>
      <c r="M85">
        <f t="shared" si="27"/>
        <v>0.82532738891759483</v>
      </c>
      <c r="N85">
        <f t="shared" si="28"/>
        <v>3.3417396338540621</v>
      </c>
      <c r="O85" s="1">
        <f t="shared" si="29"/>
        <v>96.306305658769503</v>
      </c>
      <c r="P85" s="1"/>
      <c r="Q85" s="12">
        <f t="shared" si="30"/>
        <v>7.1692468757937942</v>
      </c>
      <c r="R85">
        <f t="shared" si="31"/>
        <v>7.0978147481442111</v>
      </c>
      <c r="S85">
        <f t="shared" si="32"/>
        <v>0.2269077012620046</v>
      </c>
      <c r="T85">
        <f t="shared" si="33"/>
        <v>13.001237061009334</v>
      </c>
      <c r="W85" s="1"/>
      <c r="AC85" s="1"/>
      <c r="AF85" s="3"/>
      <c r="AG85" s="3"/>
    </row>
    <row r="86" spans="1:33" x14ac:dyDescent="0.2">
      <c r="A86">
        <v>71</v>
      </c>
      <c r="B86">
        <f t="shared" si="17"/>
        <v>7.1000000000000005</v>
      </c>
      <c r="C86">
        <f t="shared" si="18"/>
        <v>0.23239081505172349</v>
      </c>
      <c r="D86">
        <f t="shared" si="19"/>
        <v>13.31540560538285</v>
      </c>
      <c r="E86">
        <f t="shared" si="20"/>
        <v>30.828720375649716</v>
      </c>
      <c r="F86">
        <f t="shared" si="21"/>
        <v>0.82872037564971635</v>
      </c>
      <c r="G86">
        <f t="shared" si="22"/>
        <v>0.11619540752586174</v>
      </c>
      <c r="H86">
        <f t="shared" si="23"/>
        <v>6.6577028026914249</v>
      </c>
      <c r="J86">
        <f t="shared" si="24"/>
        <v>0.82872037564971412</v>
      </c>
      <c r="K86">
        <f t="shared" si="25"/>
        <v>1.2081466469961237</v>
      </c>
      <c r="L86">
        <f t="shared" si="26"/>
        <v>0.45682551488011552</v>
      </c>
      <c r="M86">
        <f t="shared" si="27"/>
        <v>0.84812745136563805</v>
      </c>
      <c r="N86">
        <f t="shared" si="28"/>
        <v>3.3418199888915918</v>
      </c>
      <c r="O86" s="1">
        <f t="shared" si="29"/>
        <v>96.308621427696295</v>
      </c>
      <c r="P86" s="1"/>
      <c r="Q86" s="12">
        <f t="shared" si="30"/>
        <v>7.2662686735257642</v>
      </c>
      <c r="R86">
        <f t="shared" si="31"/>
        <v>7.1965135393124946</v>
      </c>
      <c r="S86">
        <f t="shared" si="32"/>
        <v>0.23011945762573444</v>
      </c>
      <c r="T86">
        <f t="shared" si="33"/>
        <v>13.185262572857614</v>
      </c>
      <c r="W86" s="1"/>
      <c r="AC86" s="1"/>
    </row>
    <row r="87" spans="1:33" x14ac:dyDescent="0.2">
      <c r="A87">
        <v>72</v>
      </c>
      <c r="B87">
        <f t="shared" si="17"/>
        <v>7.2</v>
      </c>
      <c r="C87">
        <f t="shared" si="18"/>
        <v>0.23554498072086336</v>
      </c>
      <c r="D87">
        <f t="shared" si="19"/>
        <v>13.49613131617234</v>
      </c>
      <c r="E87">
        <f t="shared" si="20"/>
        <v>30.851904317237857</v>
      </c>
      <c r="F87">
        <f t="shared" si="21"/>
        <v>0.85190431723785665</v>
      </c>
      <c r="G87">
        <f t="shared" si="22"/>
        <v>0.11777249036043168</v>
      </c>
      <c r="H87">
        <f t="shared" si="23"/>
        <v>6.74806565808617</v>
      </c>
      <c r="J87">
        <f t="shared" si="24"/>
        <v>0.85190431723785931</v>
      </c>
      <c r="K87">
        <f t="shared" si="25"/>
        <v>1.2083705852387487</v>
      </c>
      <c r="L87">
        <f t="shared" si="26"/>
        <v>0.41044491145099588</v>
      </c>
      <c r="M87">
        <f t="shared" si="27"/>
        <v>0.87119915456487174</v>
      </c>
      <c r="N87">
        <f t="shared" si="28"/>
        <v>3.3419189684924757</v>
      </c>
      <c r="O87" s="1">
        <f t="shared" si="29"/>
        <v>96.311473941877878</v>
      </c>
      <c r="P87" s="1"/>
      <c r="Q87" s="12">
        <f t="shared" si="30"/>
        <v>7.3630732770611278</v>
      </c>
      <c r="R87">
        <f t="shared" si="31"/>
        <v>7.2951057514480038</v>
      </c>
      <c r="S87">
        <f t="shared" si="32"/>
        <v>0.23333016028058731</v>
      </c>
      <c r="T87">
        <f t="shared" si="33"/>
        <v>13.369227709853801</v>
      </c>
      <c r="W87" s="1"/>
      <c r="AC87" s="1"/>
    </row>
    <row r="88" spans="1:33" x14ac:dyDescent="0.2">
      <c r="A88">
        <v>73</v>
      </c>
      <c r="B88">
        <f t="shared" si="17"/>
        <v>7.3000000000000007</v>
      </c>
      <c r="C88">
        <f t="shared" si="18"/>
        <v>0.23869437821948689</v>
      </c>
      <c r="D88">
        <f t="shared" si="19"/>
        <v>13.676583822857756</v>
      </c>
      <c r="E88">
        <f t="shared" si="20"/>
        <v>30.875394734318782</v>
      </c>
      <c r="F88">
        <f t="shared" si="21"/>
        <v>0.87539473431878179</v>
      </c>
      <c r="G88">
        <f t="shared" si="22"/>
        <v>0.11934718910974344</v>
      </c>
      <c r="H88">
        <f t="shared" si="23"/>
        <v>6.838291911428878</v>
      </c>
      <c r="J88">
        <f t="shared" si="24"/>
        <v>0.87539473431878179</v>
      </c>
      <c r="K88">
        <f t="shared" si="25"/>
        <v>1.2085972675501195</v>
      </c>
      <c r="L88">
        <f t="shared" si="26"/>
        <v>0.36350474223068152</v>
      </c>
      <c r="M88">
        <f t="shared" si="27"/>
        <v>0.89454051097557652</v>
      </c>
      <c r="N88">
        <f t="shared" si="28"/>
        <v>3.3420372550751596</v>
      </c>
      <c r="O88" s="1">
        <f t="shared" si="29"/>
        <v>96.314882868076637</v>
      </c>
      <c r="P88" s="1"/>
      <c r="Q88" s="12">
        <f t="shared" si="30"/>
        <v>7.4596584536270383</v>
      </c>
      <c r="R88">
        <f t="shared" si="31"/>
        <v>7.3935904283617964</v>
      </c>
      <c r="S88">
        <f t="shared" si="32"/>
        <v>0.23653980879028647</v>
      </c>
      <c r="T88">
        <f t="shared" si="33"/>
        <v>13.553132447000339</v>
      </c>
      <c r="W88" s="1"/>
      <c r="AC88" s="1"/>
    </row>
    <row r="89" spans="1:33" x14ac:dyDescent="0.2">
      <c r="A89">
        <v>74</v>
      </c>
      <c r="B89">
        <f t="shared" si="17"/>
        <v>7.4</v>
      </c>
      <c r="C89">
        <f t="shared" si="18"/>
        <v>0.24183895601830027</v>
      </c>
      <c r="D89">
        <f t="shared" si="19"/>
        <v>13.856760172940968</v>
      </c>
      <c r="E89">
        <f t="shared" si="20"/>
        <v>30.899190927919133</v>
      </c>
      <c r="F89">
        <f t="shared" si="21"/>
        <v>0.89919092791913258</v>
      </c>
      <c r="G89">
        <f t="shared" si="22"/>
        <v>0.12091947800915014</v>
      </c>
      <c r="H89">
        <f t="shared" si="23"/>
        <v>6.9283800864704839</v>
      </c>
      <c r="J89">
        <f t="shared" si="24"/>
        <v>0.89919092791913569</v>
      </c>
      <c r="K89">
        <f t="shared" si="25"/>
        <v>1.2088266790070594</v>
      </c>
      <c r="L89">
        <f t="shared" si="26"/>
        <v>0.3160084118418775</v>
      </c>
      <c r="M89">
        <f t="shared" si="27"/>
        <v>0.91814951812540258</v>
      </c>
      <c r="N89">
        <f t="shared" si="28"/>
        <v>3.3421755368934751</v>
      </c>
      <c r="O89" s="1">
        <f t="shared" si="29"/>
        <v>96.318868041226224</v>
      </c>
      <c r="P89" s="1"/>
      <c r="Q89" s="12">
        <f t="shared" si="30"/>
        <v>7.5560220006345613</v>
      </c>
      <c r="R89">
        <f t="shared" si="31"/>
        <v>7.4919666333909278</v>
      </c>
      <c r="S89">
        <f t="shared" si="32"/>
        <v>0.23974840326455729</v>
      </c>
      <c r="T89">
        <f t="shared" si="33"/>
        <v>13.736976790584214</v>
      </c>
      <c r="W89" s="1"/>
      <c r="AC89" s="1"/>
    </row>
    <row r="90" spans="1:33" x14ac:dyDescent="0.2">
      <c r="A90">
        <v>75</v>
      </c>
      <c r="B90">
        <f t="shared" si="17"/>
        <v>7.5</v>
      </c>
      <c r="C90">
        <f t="shared" si="18"/>
        <v>0.24497866312686414</v>
      </c>
      <c r="D90">
        <f t="shared" si="19"/>
        <v>14.036657444798836</v>
      </c>
      <c r="E90">
        <f t="shared" si="20"/>
        <v>30.923292192132454</v>
      </c>
      <c r="F90">
        <f t="shared" si="21"/>
        <v>0.92329219213245395</v>
      </c>
      <c r="G90">
        <f t="shared" si="22"/>
        <v>0.12248933156343207</v>
      </c>
      <c r="H90">
        <f t="shared" si="23"/>
        <v>7.018328722399418</v>
      </c>
      <c r="J90">
        <f t="shared" si="24"/>
        <v>0.92329219213245439</v>
      </c>
      <c r="K90">
        <f t="shared" si="25"/>
        <v>1.2090588045602044</v>
      </c>
      <c r="L90">
        <f t="shared" si="26"/>
        <v>0.26795935216440103</v>
      </c>
      <c r="M90">
        <f t="shared" si="27"/>
        <v>0.94202415904648829</v>
      </c>
      <c r="N90">
        <f t="shared" si="28"/>
        <v>3.3423345079035482</v>
      </c>
      <c r="O90" s="1">
        <f t="shared" si="29"/>
        <v>96.323449460595924</v>
      </c>
      <c r="P90" s="1"/>
      <c r="Q90" s="12">
        <f t="shared" si="30"/>
        <v>7.6521617458182698</v>
      </c>
      <c r="R90">
        <f t="shared" si="31"/>
        <v>7.5902334494632129</v>
      </c>
      <c r="S90">
        <f t="shared" si="32"/>
        <v>0.24295594436315057</v>
      </c>
      <c r="T90">
        <f t="shared" si="33"/>
        <v>13.92076077840748</v>
      </c>
      <c r="W90" s="1"/>
      <c r="AC90" s="1"/>
    </row>
    <row r="91" spans="1:33" x14ac:dyDescent="0.2">
      <c r="A91">
        <v>76</v>
      </c>
      <c r="B91">
        <f t="shared" si="17"/>
        <v>7.6000000000000005</v>
      </c>
      <c r="C91">
        <f t="shared" si="18"/>
        <v>0.2481134490966766</v>
      </c>
      <c r="D91">
        <f t="shared" si="19"/>
        <v>14.216272747859872</v>
      </c>
      <c r="E91">
        <f t="shared" si="20"/>
        <v>30.94769781421552</v>
      </c>
      <c r="F91">
        <f t="shared" si="21"/>
        <v>0.94769781421551968</v>
      </c>
      <c r="G91">
        <f t="shared" si="22"/>
        <v>0.1240567245483383</v>
      </c>
      <c r="H91">
        <f t="shared" si="23"/>
        <v>7.1081363739299359</v>
      </c>
      <c r="J91">
        <f t="shared" si="24"/>
        <v>0.94769781421552013</v>
      </c>
      <c r="K91">
        <f t="shared" si="25"/>
        <v>1.2092936290367462</v>
      </c>
      <c r="L91">
        <f t="shared" si="26"/>
        <v>0.21936102166533736</v>
      </c>
      <c r="M91">
        <f t="shared" si="27"/>
        <v>0.96616240271269704</v>
      </c>
      <c r="N91">
        <f t="shared" si="28"/>
        <v>3.3425148676303009</v>
      </c>
      <c r="O91" s="1">
        <f t="shared" si="29"/>
        <v>96.328647285943291</v>
      </c>
      <c r="P91" s="1"/>
      <c r="Q91" s="12">
        <f t="shared" si="30"/>
        <v>7.7480755473670753</v>
      </c>
      <c r="R91">
        <f t="shared" si="31"/>
        <v>7.6883899791556525</v>
      </c>
      <c r="S91">
        <f t="shared" si="32"/>
        <v>0.24616243329976153</v>
      </c>
      <c r="T91">
        <f t="shared" si="33"/>
        <v>14.104484480011802</v>
      </c>
      <c r="W91" s="1"/>
      <c r="AC91" s="1"/>
    </row>
    <row r="92" spans="1:33" x14ac:dyDescent="0.2">
      <c r="A92">
        <v>77</v>
      </c>
      <c r="B92">
        <f t="shared" si="17"/>
        <v>7.7</v>
      </c>
      <c r="C92">
        <f t="shared" si="18"/>
        <v>0.25124326402411901</v>
      </c>
      <c r="D92">
        <f t="shared" si="19"/>
        <v>14.395603222773012</v>
      </c>
      <c r="E92">
        <f t="shared" si="20"/>
        <v>30.972407074685041</v>
      </c>
      <c r="F92">
        <f t="shared" si="21"/>
        <v>0.97240707468504084</v>
      </c>
      <c r="G92">
        <f t="shared" si="22"/>
        <v>0.1256216320120595</v>
      </c>
      <c r="H92">
        <f t="shared" si="23"/>
        <v>7.197801611386506</v>
      </c>
      <c r="J92">
        <f t="shared" si="24"/>
        <v>0.97240707468503995</v>
      </c>
      <c r="K92">
        <f t="shared" si="25"/>
        <v>1.2095311371431827</v>
      </c>
      <c r="L92">
        <f t="shared" si="26"/>
        <v>0.17021690472841025</v>
      </c>
      <c r="M92">
        <f t="shared" si="27"/>
        <v>0.99056220447679455</v>
      </c>
      <c r="N92">
        <f t="shared" si="28"/>
        <v>3.3427173210334278</v>
      </c>
      <c r="O92" s="1">
        <f t="shared" si="29"/>
        <v>96.334481833651822</v>
      </c>
      <c r="P92" s="1"/>
      <c r="Q92" s="12">
        <f t="shared" si="30"/>
        <v>7.8437612940463115</v>
      </c>
      <c r="R92">
        <f t="shared" si="31"/>
        <v>7.7864353447465708</v>
      </c>
      <c r="S92">
        <f t="shared" si="32"/>
        <v>0.24936787184584769</v>
      </c>
      <c r="T92">
        <f t="shared" si="33"/>
        <v>14.28814799689721</v>
      </c>
      <c r="W92" s="1"/>
      <c r="AC92" s="1"/>
    </row>
    <row r="93" spans="1:33" x14ac:dyDescent="0.2">
      <c r="A93">
        <v>78</v>
      </c>
      <c r="B93">
        <f t="shared" si="17"/>
        <v>7.8000000000000007</v>
      </c>
      <c r="C93">
        <f t="shared" si="18"/>
        <v>0.25436805855326594</v>
      </c>
      <c r="D93">
        <f t="shared" si="19"/>
        <v>14.574646041568634</v>
      </c>
      <c r="E93">
        <f t="shared" si="20"/>
        <v>30.997419247414776</v>
      </c>
      <c r="F93">
        <f t="shared" si="21"/>
        <v>0.99741924741477561</v>
      </c>
      <c r="G93">
        <f t="shared" si="22"/>
        <v>0.12718402927663297</v>
      </c>
      <c r="H93">
        <f t="shared" si="23"/>
        <v>7.2873230207843172</v>
      </c>
      <c r="J93">
        <f t="shared" si="24"/>
        <v>0.99741924741477472</v>
      </c>
      <c r="K93">
        <f t="shared" si="25"/>
        <v>1.2097713134680701</v>
      </c>
      <c r="L93">
        <f t="shared" si="26"/>
        <v>0.12053051098270512</v>
      </c>
      <c r="M93">
        <f t="shared" si="27"/>
        <v>1.0152215065074512</v>
      </c>
      <c r="N93">
        <f t="shared" si="28"/>
        <v>3.3429425783730009</v>
      </c>
      <c r="O93" s="1">
        <f t="shared" si="29"/>
        <v>96.340973572857663</v>
      </c>
      <c r="P93" s="1"/>
      <c r="Q93" s="12">
        <f t="shared" si="30"/>
        <v>7.9392169053111514</v>
      </c>
      <c r="R93">
        <f t="shared" si="31"/>
        <v>7.8843686882615129</v>
      </c>
      <c r="S93">
        <f t="shared" si="32"/>
        <v>0.25257226233434493</v>
      </c>
      <c r="T93">
        <f t="shared" si="33"/>
        <v>14.471751462735025</v>
      </c>
      <c r="W93" s="1"/>
      <c r="AC93" s="1"/>
    </row>
    <row r="94" spans="1:33" x14ac:dyDescent="0.2">
      <c r="A94">
        <v>79</v>
      </c>
      <c r="B94">
        <f t="shared" si="17"/>
        <v>7.9</v>
      </c>
      <c r="C94">
        <f t="shared" si="18"/>
        <v>0.25748778387855825</v>
      </c>
      <c r="D94">
        <f t="shared" si="19"/>
        <v>14.753398407811709</v>
      </c>
      <c r="E94">
        <f t="shared" si="20"/>
        <v>31.022733599732952</v>
      </c>
      <c r="F94">
        <f t="shared" si="21"/>
        <v>1.0227335997329519</v>
      </c>
      <c r="G94">
        <f t="shared" si="22"/>
        <v>0.12874389193927913</v>
      </c>
      <c r="H94">
        <f t="shared" si="23"/>
        <v>7.3766992039058543</v>
      </c>
      <c r="J94">
        <f t="shared" si="24"/>
        <v>1.0227335997329545</v>
      </c>
      <c r="K94">
        <f t="shared" si="25"/>
        <v>1.2100141424847821</v>
      </c>
      <c r="L94">
        <f t="shared" si="26"/>
        <v>7.03053746311601E-2</v>
      </c>
      <c r="M94">
        <f t="shared" si="27"/>
        <v>1.0401382382258175</v>
      </c>
      <c r="N94">
        <f t="shared" si="28"/>
        <v>3.3431913550747145</v>
      </c>
      <c r="O94" s="1">
        <f t="shared" si="29"/>
        <v>96.348143121566153</v>
      </c>
      <c r="P94" s="1"/>
      <c r="Q94" s="12">
        <f t="shared" si="30"/>
        <v>8.0344403314113553</v>
      </c>
      <c r="R94">
        <f t="shared" si="31"/>
        <v>7.9821891715129274</v>
      </c>
      <c r="S94">
        <f t="shared" si="32"/>
        <v>0.2557756076632845</v>
      </c>
      <c r="T94">
        <f t="shared" si="33"/>
        <v>14.655295043575109</v>
      </c>
      <c r="W94" s="1"/>
      <c r="AC94" s="1"/>
    </row>
    <row r="95" spans="1:33" s="3" customFormat="1" x14ac:dyDescent="0.2">
      <c r="A95" s="3">
        <v>80</v>
      </c>
      <c r="B95" s="3">
        <f t="shared" si="17"/>
        <v>8</v>
      </c>
      <c r="C95" s="3">
        <f t="shared" si="18"/>
        <v>0.26060239174734096</v>
      </c>
      <c r="D95" s="3">
        <f t="shared" si="19"/>
        <v>14.931857556747213</v>
      </c>
      <c r="E95" s="3">
        <f t="shared" si="20"/>
        <v>31.048349392520048</v>
      </c>
      <c r="F95" s="3">
        <f t="shared" si="21"/>
        <v>1.0483493925200484</v>
      </c>
      <c r="G95" s="3">
        <f t="shared" si="22"/>
        <v>0.13030119587367048</v>
      </c>
      <c r="H95" s="3">
        <f t="shared" si="23"/>
        <v>7.4659287783736064</v>
      </c>
      <c r="J95" s="3">
        <f t="shared" si="24"/>
        <v>1.0483493925200471</v>
      </c>
      <c r="K95">
        <f t="shared" si="25"/>
        <v>1.2102596085542703</v>
      </c>
      <c r="L95">
        <f t="shared" si="26"/>
        <v>1.9545053778804011E-2</v>
      </c>
      <c r="M95" s="3">
        <f t="shared" si="27"/>
        <v>1.065310316741636</v>
      </c>
      <c r="N95" s="3">
        <f t="shared" si="28"/>
        <v>3.3434643715947576</v>
      </c>
      <c r="O95" s="13">
        <f t="shared" si="29"/>
        <v>96.356011242757518</v>
      </c>
      <c r="P95" s="13"/>
      <c r="Q95" s="14">
        <f t="shared" si="30"/>
        <v>8.1294295534874479</v>
      </c>
      <c r="R95" s="3">
        <f t="shared" si="31"/>
        <v>8.0798959761337059</v>
      </c>
      <c r="S95" s="3">
        <f t="shared" si="32"/>
        <v>0.2589779112993113</v>
      </c>
      <c r="T95" s="3">
        <f t="shared" si="33"/>
        <v>14.83877893804744</v>
      </c>
      <c r="W95" s="13"/>
      <c r="AC95" s="13"/>
      <c r="AD95" s="15"/>
    </row>
    <row r="96" spans="1:33" x14ac:dyDescent="0.2">
      <c r="A96">
        <v>81</v>
      </c>
      <c r="B96">
        <f t="shared" si="17"/>
        <v>8.1</v>
      </c>
      <c r="C96">
        <f t="shared" si="18"/>
        <v>0.26371183446226609</v>
      </c>
      <c r="D96">
        <f t="shared" si="19"/>
        <v>15.110020755437816</v>
      </c>
      <c r="E96">
        <f t="shared" si="20"/>
        <v>31.074265880306811</v>
      </c>
      <c r="F96">
        <f t="shared" si="21"/>
        <v>1.074265880306811</v>
      </c>
      <c r="G96">
        <f t="shared" si="22"/>
        <v>0.13185591723113305</v>
      </c>
      <c r="H96">
        <f t="shared" si="23"/>
        <v>7.5550103777189079</v>
      </c>
      <c r="J96">
        <f t="shared" si="24"/>
        <v>1.0742658803068128</v>
      </c>
      <c r="K96">
        <f t="shared" si="25"/>
        <v>1.2105076959278269</v>
      </c>
      <c r="L96">
        <f t="shared" si="26"/>
        <v>-3.1746870238769771E-2</v>
      </c>
      <c r="M96">
        <f t="shared" si="27"/>
        <v>1.0907356472886047</v>
      </c>
      <c r="N96">
        <f t="shared" si="28"/>
        <v>3.3437623532844745</v>
      </c>
      <c r="O96" s="1">
        <f t="shared" si="29"/>
        <v>96.364598840486522</v>
      </c>
      <c r="P96" s="1"/>
      <c r="Q96" s="12">
        <f t="shared" si="30"/>
        <v>8.2241825836583597</v>
      </c>
      <c r="R96">
        <f t="shared" si="31"/>
        <v>8.1774883036046191</v>
      </c>
      <c r="S96">
        <f t="shared" si="32"/>
        <v>0.26217917728110657</v>
      </c>
      <c r="T96">
        <f t="shared" si="33"/>
        <v>15.022203377558229</v>
      </c>
      <c r="W96" s="1"/>
      <c r="AC96" s="1"/>
    </row>
    <row r="97" spans="1:29" x14ac:dyDescent="0.2">
      <c r="A97">
        <v>82</v>
      </c>
      <c r="B97">
        <f t="shared" si="17"/>
        <v>8.2000000000000011</v>
      </c>
      <c r="C97">
        <f t="shared" si="18"/>
        <v>0.26681606488356052</v>
      </c>
      <c r="D97">
        <f t="shared" si="19"/>
        <v>15.287885302893805</v>
      </c>
      <c r="E97">
        <f t="shared" si="20"/>
        <v>31.100482311372598</v>
      </c>
      <c r="F97">
        <f t="shared" si="21"/>
        <v>1.1004823113725983</v>
      </c>
      <c r="G97">
        <f t="shared" si="22"/>
        <v>0.13340803244178026</v>
      </c>
      <c r="H97">
        <f t="shared" si="23"/>
        <v>7.6439426514469027</v>
      </c>
      <c r="J97">
        <f t="shared" si="24"/>
        <v>1.1004823113725992</v>
      </c>
      <c r="K97">
        <f t="shared" si="25"/>
        <v>1.2107583887498481</v>
      </c>
      <c r="L97">
        <f t="shared" si="26"/>
        <v>-8.3566793526668043E-2</v>
      </c>
      <c r="M97">
        <f t="shared" si="27"/>
        <v>1.1164121236589342</v>
      </c>
      <c r="N97">
        <f t="shared" si="28"/>
        <v>3.3440860302547133</v>
      </c>
      <c r="O97" s="1">
        <f t="shared" si="29"/>
        <v>96.373926955973062</v>
      </c>
      <c r="P97" s="1"/>
      <c r="Q97" s="12">
        <f t="shared" si="30"/>
        <v>8.3186974651005734</v>
      </c>
      <c r="R97">
        <f t="shared" si="31"/>
        <v>8.2749653752756753</v>
      </c>
      <c r="S97">
        <f t="shared" si="32"/>
        <v>0.26537941022271361</v>
      </c>
      <c r="T97">
        <f t="shared" si="33"/>
        <v>15.205568626480485</v>
      </c>
      <c r="W97" s="1"/>
      <c r="AC97" s="1"/>
    </row>
    <row r="98" spans="1:29" x14ac:dyDescent="0.2">
      <c r="A98">
        <v>83</v>
      </c>
      <c r="B98">
        <f t="shared" si="17"/>
        <v>8.3000000000000007</v>
      </c>
      <c r="C98">
        <f t="shared" si="18"/>
        <v>0.26991503643115999</v>
      </c>
      <c r="D98">
        <f t="shared" si="19"/>
        <v>15.465448530195383</v>
      </c>
      <c r="E98">
        <f t="shared" si="20"/>
        <v>31.126997927843924</v>
      </c>
      <c r="F98">
        <f t="shared" si="21"/>
        <v>1.1269979278439237</v>
      </c>
      <c r="G98">
        <f t="shared" si="22"/>
        <v>0.13495751821558</v>
      </c>
      <c r="H98">
        <f t="shared" si="23"/>
        <v>7.7327242650976915</v>
      </c>
      <c r="J98">
        <f t="shared" si="24"/>
        <v>1.1269979278439224</v>
      </c>
      <c r="K98">
        <f t="shared" si="25"/>
        <v>1.2110116710605983</v>
      </c>
      <c r="L98">
        <f t="shared" si="26"/>
        <v>-0.13591109030140602</v>
      </c>
      <c r="M98">
        <f t="shared" si="27"/>
        <v>1.1423376286369109</v>
      </c>
      <c r="N98">
        <f t="shared" si="28"/>
        <v>3.3444361372400255</v>
      </c>
      <c r="O98" s="1">
        <f t="shared" si="29"/>
        <v>96.384016763688535</v>
      </c>
      <c r="P98" s="1"/>
      <c r="Q98" s="12">
        <f t="shared" si="30"/>
        <v>8.4129722721188678</v>
      </c>
      <c r="R98">
        <f t="shared" si="31"/>
        <v>8.3723264323815201</v>
      </c>
      <c r="S98">
        <f t="shared" si="32"/>
        <v>0.26857861531677152</v>
      </c>
      <c r="T98">
        <f t="shared" si="33"/>
        <v>15.388874982339287</v>
      </c>
      <c r="W98" s="1"/>
      <c r="AC98" s="1"/>
    </row>
    <row r="99" spans="1:29" x14ac:dyDescent="0.2">
      <c r="A99">
        <v>84</v>
      </c>
      <c r="B99">
        <f t="shared" si="17"/>
        <v>8.4</v>
      </c>
      <c r="C99">
        <f t="shared" si="18"/>
        <v>0.2730087030867106</v>
      </c>
      <c r="D99">
        <f t="shared" si="19"/>
        <v>15.642707800607324</v>
      </c>
      <c r="E99">
        <f t="shared" si="20"/>
        <v>31.15381196579321</v>
      </c>
      <c r="F99">
        <f t="shared" si="21"/>
        <v>1.15381196579321</v>
      </c>
      <c r="G99">
        <f t="shared" si="22"/>
        <v>0.1365043515433553</v>
      </c>
      <c r="H99">
        <f t="shared" si="23"/>
        <v>7.8213539003036621</v>
      </c>
      <c r="J99">
        <f t="shared" si="24"/>
        <v>1.1538119657932078</v>
      </c>
      <c r="K99">
        <f t="shared" si="25"/>
        <v>1.211267526798975</v>
      </c>
      <c r="L99">
        <f t="shared" si="26"/>
        <v>-0.188776113560783</v>
      </c>
      <c r="M99">
        <f t="shared" si="27"/>
        <v>1.1685100344312851</v>
      </c>
      <c r="N99">
        <f t="shared" si="28"/>
        <v>3.3448134134626848</v>
      </c>
      <c r="O99" s="1">
        <f t="shared" si="29"/>
        <v>96.394889567436934</v>
      </c>
      <c r="P99" s="1"/>
      <c r="Q99" s="12">
        <f t="shared" si="30"/>
        <v>8.5070051102087199</v>
      </c>
      <c r="R99">
        <f t="shared" si="31"/>
        <v>8.4695707360508781</v>
      </c>
      <c r="S99">
        <f t="shared" si="32"/>
        <v>0.27177679833765594</v>
      </c>
      <c r="T99">
        <f t="shared" si="33"/>
        <v>15.572122775991744</v>
      </c>
      <c r="W99" s="1"/>
      <c r="AC99" s="1"/>
    </row>
    <row r="100" spans="1:29" x14ac:dyDescent="0.2">
      <c r="A100">
        <v>85</v>
      </c>
      <c r="B100">
        <f t="shared" si="17"/>
        <v>8.5</v>
      </c>
      <c r="C100">
        <f t="shared" si="18"/>
        <v>0.27609701939543646</v>
      </c>
      <c r="D100">
        <f t="shared" si="19"/>
        <v>15.819660509685995</v>
      </c>
      <c r="E100">
        <f t="shared" si="20"/>
        <v>31.180923655337729</v>
      </c>
      <c r="F100">
        <f t="shared" si="21"/>
        <v>1.1809236553377289</v>
      </c>
      <c r="G100">
        <f t="shared" si="22"/>
        <v>0.13804850969771823</v>
      </c>
      <c r="H100">
        <f t="shared" si="23"/>
        <v>7.9098302548429977</v>
      </c>
      <c r="J100">
        <f t="shared" si="24"/>
        <v>1.1809236553377311</v>
      </c>
      <c r="K100">
        <f t="shared" si="25"/>
        <v>1.2115259398052689</v>
      </c>
      <c r="L100">
        <f t="shared" si="26"/>
        <v>-0.24215819575281647</v>
      </c>
      <c r="M100">
        <f t="shared" si="27"/>
        <v>1.1949272031063927</v>
      </c>
      <c r="N100">
        <f t="shared" si="28"/>
        <v>3.3452186024965762</v>
      </c>
      <c r="O100" s="1">
        <f t="shared" si="29"/>
        <v>96.406566796432344</v>
      </c>
      <c r="P100" s="1"/>
      <c r="Q100" s="12">
        <f t="shared" si="30"/>
        <v>8.6007941161103982</v>
      </c>
      <c r="R100">
        <f t="shared" si="31"/>
        <v>8.5666975673100954</v>
      </c>
      <c r="S100">
        <f t="shared" si="32"/>
        <v>0.27497396564452981</v>
      </c>
      <c r="T100">
        <f t="shared" si="33"/>
        <v>15.755312371801804</v>
      </c>
      <c r="W100" s="1"/>
      <c r="AC100" s="1"/>
    </row>
    <row r="101" spans="1:29" x14ac:dyDescent="0.2">
      <c r="A101">
        <v>86</v>
      </c>
      <c r="B101">
        <f t="shared" si="17"/>
        <v>8.6</v>
      </c>
      <c r="C101">
        <f t="shared" si="18"/>
        <v>0.27917994046787675</v>
      </c>
      <c r="D101">
        <f t="shared" si="19"/>
        <v>15.996304085378899</v>
      </c>
      <c r="E101">
        <f t="shared" si="20"/>
        <v>31.208332220738743</v>
      </c>
      <c r="F101">
        <f t="shared" si="21"/>
        <v>1.2083322207387432</v>
      </c>
      <c r="G101">
        <f t="shared" si="22"/>
        <v>0.13958997023393838</v>
      </c>
      <c r="H101">
        <f t="shared" si="23"/>
        <v>7.9981520426894495</v>
      </c>
      <c r="J101">
        <f t="shared" si="24"/>
        <v>1.2083322207387459</v>
      </c>
      <c r="K101">
        <f t="shared" si="25"/>
        <v>1.2117868938239251</v>
      </c>
      <c r="L101">
        <f t="shared" si="26"/>
        <v>-0.29605364944347634</v>
      </c>
      <c r="M101">
        <f t="shared" si="27"/>
        <v>1.2215869870118401</v>
      </c>
      <c r="N101">
        <f t="shared" si="28"/>
        <v>3.3456524521310347</v>
      </c>
      <c r="O101" s="1">
        <f t="shared" si="29"/>
        <v>96.419070001374706</v>
      </c>
      <c r="P101" s="1"/>
      <c r="Q101" s="12">
        <f t="shared" si="30"/>
        <v>8.694337457854882</v>
      </c>
      <c r="R101">
        <f t="shared" si="31"/>
        <v>8.66370622708091</v>
      </c>
      <c r="S101">
        <f t="shared" si="32"/>
        <v>0.27817012418430592</v>
      </c>
      <c r="T101">
        <f t="shared" si="33"/>
        <v>15.938444167809983</v>
      </c>
      <c r="W101" s="1"/>
      <c r="AC101" s="1"/>
    </row>
    <row r="102" spans="1:29" x14ac:dyDescent="0.2">
      <c r="A102">
        <v>87</v>
      </c>
      <c r="B102">
        <f t="shared" si="17"/>
        <v>8.7000000000000011</v>
      </c>
      <c r="C102">
        <f t="shared" si="18"/>
        <v>0.28225742198149117</v>
      </c>
      <c r="D102">
        <f t="shared" si="19"/>
        <v>16.172635988116635</v>
      </c>
      <c r="E102">
        <f t="shared" si="20"/>
        <v>31.236036880500702</v>
      </c>
      <c r="F102">
        <f t="shared" si="21"/>
        <v>1.236036880500702</v>
      </c>
      <c r="G102">
        <f t="shared" si="22"/>
        <v>0.14112871099074559</v>
      </c>
      <c r="H102">
        <f t="shared" si="23"/>
        <v>8.0863179940583176</v>
      </c>
      <c r="J102">
        <f t="shared" si="24"/>
        <v>1.2360368805007038</v>
      </c>
      <c r="K102">
        <f t="shared" si="25"/>
        <v>1.2120503725062994</v>
      </c>
      <c r="L102">
        <f t="shared" si="26"/>
        <v>-0.35045876798297226</v>
      </c>
      <c r="M102">
        <f t="shared" si="27"/>
        <v>1.2484872292105915</v>
      </c>
      <c r="N102">
        <f t="shared" si="28"/>
        <v>3.3461157142346227</v>
      </c>
      <c r="O102" s="1">
        <f t="shared" si="29"/>
        <v>96.432420850524139</v>
      </c>
      <c r="P102" s="1"/>
      <c r="Q102" s="12">
        <f t="shared" si="30"/>
        <v>8.7876333348016047</v>
      </c>
      <c r="R102">
        <f t="shared" si="31"/>
        <v>8.7605960361724442</v>
      </c>
      <c r="S102">
        <f t="shared" si="32"/>
        <v>0.28136528149452283</v>
      </c>
      <c r="T102">
        <f t="shared" si="33"/>
        <v>16.121518595898173</v>
      </c>
      <c r="W102" s="1"/>
      <c r="AC102" s="1"/>
    </row>
    <row r="103" spans="1:29" x14ac:dyDescent="0.2">
      <c r="A103">
        <v>88</v>
      </c>
      <c r="B103">
        <f t="shared" si="17"/>
        <v>8.8000000000000007</v>
      </c>
      <c r="C103">
        <f t="shared" si="18"/>
        <v>0.28532942018213536</v>
      </c>
      <c r="D103">
        <f t="shared" si="19"/>
        <v>16.348653710897459</v>
      </c>
      <c r="E103">
        <f t="shared" si="20"/>
        <v>31.26403684747061</v>
      </c>
      <c r="F103">
        <f t="shared" si="21"/>
        <v>1.2640368474706101</v>
      </c>
      <c r="G103">
        <f t="shared" si="22"/>
        <v>0.14266471009106768</v>
      </c>
      <c r="H103">
        <f t="shared" si="23"/>
        <v>8.1743268554487294</v>
      </c>
      <c r="J103">
        <f t="shared" si="24"/>
        <v>1.2640368474706087</v>
      </c>
      <c r="K103">
        <f t="shared" si="25"/>
        <v>1.2123163594134108</v>
      </c>
      <c r="L103">
        <f t="shared" si="26"/>
        <v>-0.40536982617043626</v>
      </c>
      <c r="M103">
        <f t="shared" si="27"/>
        <v>1.2756257639053445</v>
      </c>
      <c r="N103">
        <f t="shared" si="28"/>
        <v>3.3466091446189279</v>
      </c>
      <c r="O103" s="1">
        <f t="shared" si="29"/>
        <v>96.446641125775628</v>
      </c>
      <c r="P103" s="1"/>
      <c r="Q103" s="12">
        <f t="shared" si="30"/>
        <v>8.8806799776681729</v>
      </c>
      <c r="R103">
        <f t="shared" si="31"/>
        <v>8.8573663352675087</v>
      </c>
      <c r="S103">
        <f t="shared" si="32"/>
        <v>0.28455944570613567</v>
      </c>
      <c r="T103">
        <f t="shared" si="33"/>
        <v>16.304536121949521</v>
      </c>
      <c r="W103" s="1"/>
      <c r="AC103" s="1"/>
    </row>
    <row r="104" spans="1:29" x14ac:dyDescent="0.2">
      <c r="A104">
        <v>89</v>
      </c>
      <c r="B104">
        <f t="shared" si="17"/>
        <v>8.9</v>
      </c>
      <c r="C104">
        <f t="shared" si="18"/>
        <v>0.28839589188540771</v>
      </c>
      <c r="D104">
        <f t="shared" si="19"/>
        <v>16.52435477936444</v>
      </c>
      <c r="E104">
        <f t="shared" si="20"/>
        <v>31.292331328937447</v>
      </c>
      <c r="F104">
        <f t="shared" si="21"/>
        <v>1.292331328937447</v>
      </c>
      <c r="G104">
        <f t="shared" si="22"/>
        <v>0.14419794594270385</v>
      </c>
      <c r="H104">
        <f t="shared" si="23"/>
        <v>8.2621773896822202</v>
      </c>
      <c r="J104">
        <f t="shared" si="24"/>
        <v>1.2923313289374438</v>
      </c>
      <c r="K104">
        <f t="shared" si="25"/>
        <v>1.2125848380186897</v>
      </c>
      <c r="L104">
        <f t="shared" si="26"/>
        <v>-0.4607830809167931</v>
      </c>
      <c r="M104">
        <f t="shared" si="27"/>
        <v>1.3030004168630505</v>
      </c>
      <c r="N104">
        <f t="shared" si="28"/>
        <v>3.3471335029023912</v>
      </c>
      <c r="O104" s="1">
        <f t="shared" si="29"/>
        <v>96.461752718734687</v>
      </c>
      <c r="P104" s="1"/>
      <c r="Q104" s="12">
        <f t="shared" si="30"/>
        <v>8.9734756485521014</v>
      </c>
      <c r="R104">
        <f t="shared" si="31"/>
        <v>8.9540164849033204</v>
      </c>
      <c r="S104">
        <f t="shared" si="32"/>
        <v>0.28775262554622477</v>
      </c>
      <c r="T104">
        <f t="shared" si="33"/>
        <v>16.487497246003645</v>
      </c>
      <c r="W104" s="1"/>
      <c r="AC104" s="1"/>
    </row>
    <row r="105" spans="1:29" x14ac:dyDescent="0.2">
      <c r="A105">
        <v>90</v>
      </c>
      <c r="B105">
        <f t="shared" si="17"/>
        <v>9</v>
      </c>
      <c r="C105">
        <f t="shared" si="18"/>
        <v>0.2914567944778671</v>
      </c>
      <c r="D105">
        <f t="shared" si="19"/>
        <v>16.699736751875243</v>
      </c>
      <c r="E105">
        <f t="shared" si="20"/>
        <v>31.32091952673165</v>
      </c>
      <c r="F105">
        <f t="shared" si="21"/>
        <v>1.3209195267316503</v>
      </c>
      <c r="G105">
        <f t="shared" si="22"/>
        <v>0.14572839723893355</v>
      </c>
      <c r="H105">
        <f t="shared" si="23"/>
        <v>8.3498683759376213</v>
      </c>
      <c r="J105">
        <f t="shared" si="24"/>
        <v>1.320919526731652</v>
      </c>
      <c r="K105">
        <f t="shared" si="25"/>
        <v>1.2128557917107208</v>
      </c>
      <c r="L105">
        <f t="shared" si="26"/>
        <v>-0.51669477190558555</v>
      </c>
      <c r="M105">
        <f t="shared" si="27"/>
        <v>1.3306090058374338</v>
      </c>
      <c r="N105">
        <f t="shared" si="28"/>
        <v>3.3476895523742209</v>
      </c>
      <c r="O105" s="1">
        <f t="shared" si="29"/>
        <v>96.477777626795415</v>
      </c>
      <c r="P105" s="1"/>
      <c r="Q105" s="12">
        <f t="shared" si="30"/>
        <v>9.066018640944641</v>
      </c>
      <c r="R105">
        <f t="shared" si="31"/>
        <v>9.0505458654466509</v>
      </c>
      <c r="S105">
        <f t="shared" si="32"/>
        <v>0.29094483034062352</v>
      </c>
      <c r="T105">
        <f t="shared" si="33"/>
        <v>16.670402502407203</v>
      </c>
      <c r="W105" s="1"/>
      <c r="AC105" s="1"/>
    </row>
    <row r="106" spans="1:29" x14ac:dyDescent="0.2">
      <c r="A106">
        <v>91</v>
      </c>
      <c r="B106">
        <f t="shared" si="17"/>
        <v>9.1</v>
      </c>
      <c r="C106">
        <f t="shared" si="18"/>
        <v>0.29451208591812417</v>
      </c>
      <c r="D106">
        <f t="shared" si="19"/>
        <v>16.874797219564652</v>
      </c>
      <c r="E106">
        <f t="shared" si="20"/>
        <v>31.349800637324634</v>
      </c>
      <c r="F106">
        <f t="shared" si="21"/>
        <v>1.3498006373246341</v>
      </c>
      <c r="G106">
        <f t="shared" si="22"/>
        <v>0.14725604295906208</v>
      </c>
      <c r="H106">
        <f t="shared" si="23"/>
        <v>8.4373986097823259</v>
      </c>
      <c r="J106">
        <f t="shared" si="24"/>
        <v>1.3498006373246363</v>
      </c>
      <c r="K106">
        <f t="shared" si="25"/>
        <v>1.2131292037959784</v>
      </c>
      <c r="L106">
        <f t="shared" si="26"/>
        <v>-0.57310112225161958</v>
      </c>
      <c r="M106">
        <f t="shared" si="27"/>
        <v>1.358449340989405</v>
      </c>
      <c r="N106">
        <f t="shared" si="28"/>
        <v>3.3482780598583997</v>
      </c>
      <c r="O106" s="1">
        <f t="shared" si="29"/>
        <v>96.494737949221388</v>
      </c>
      <c r="P106" s="1"/>
      <c r="Q106" s="12">
        <f t="shared" si="30"/>
        <v>9.1583072797368175</v>
      </c>
      <c r="R106">
        <f t="shared" si="31"/>
        <v>9.1469538770635221</v>
      </c>
      <c r="S106">
        <f t="shared" si="32"/>
        <v>0.29413607001646763</v>
      </c>
      <c r="T106">
        <f t="shared" si="33"/>
        <v>16.853252459959947</v>
      </c>
      <c r="W106" s="1"/>
      <c r="AC106" s="1"/>
    </row>
    <row r="107" spans="1:29" x14ac:dyDescent="0.2">
      <c r="A107">
        <v>92</v>
      </c>
      <c r="B107">
        <f t="shared" si="17"/>
        <v>9.2000000000000011</v>
      </c>
      <c r="C107">
        <f t="shared" si="18"/>
        <v>0.2975617247378059</v>
      </c>
      <c r="D107">
        <f t="shared" si="19"/>
        <v>17.049533806399829</v>
      </c>
      <c r="E107">
        <f t="shared" si="20"/>
        <v>31.378973851928301</v>
      </c>
      <c r="F107">
        <f t="shared" si="21"/>
        <v>1.3789738519283006</v>
      </c>
      <c r="G107">
        <f t="shared" si="22"/>
        <v>0.14878086236890295</v>
      </c>
      <c r="H107">
        <f t="shared" si="23"/>
        <v>8.5247669031999145</v>
      </c>
      <c r="J107">
        <f t="shared" si="24"/>
        <v>1.3789738519283001</v>
      </c>
      <c r="K107">
        <f t="shared" si="25"/>
        <v>1.2134050575015563</v>
      </c>
      <c r="L107">
        <f t="shared" si="26"/>
        <v>-0.62999833915714432</v>
      </c>
      <c r="M107">
        <f t="shared" si="27"/>
        <v>1.3865192253051919</v>
      </c>
      <c r="N107">
        <f t="shared" si="28"/>
        <v>3.3488997955779043</v>
      </c>
      <c r="O107" s="1">
        <f t="shared" si="29"/>
        <v>96.512655883232455</v>
      </c>
      <c r="P107" s="1"/>
      <c r="Q107" s="12">
        <f t="shared" si="30"/>
        <v>9.2503399212177442</v>
      </c>
      <c r="R107">
        <f t="shared" si="31"/>
        <v>9.2432399396834963</v>
      </c>
      <c r="S107">
        <f t="shared" si="32"/>
        <v>0.29732635510466754</v>
      </c>
      <c r="T107">
        <f t="shared" si="33"/>
        <v>17.036047722056392</v>
      </c>
      <c r="W107" s="1"/>
      <c r="AC107" s="1"/>
    </row>
    <row r="108" spans="1:29" x14ac:dyDescent="0.2">
      <c r="A108">
        <v>93</v>
      </c>
      <c r="B108">
        <f t="shared" si="17"/>
        <v>9.3000000000000007</v>
      </c>
      <c r="C108">
        <f t="shared" si="18"/>
        <v>0.30060567004239541</v>
      </c>
      <c r="D108">
        <f t="shared" si="19"/>
        <v>17.223944169228449</v>
      </c>
      <c r="E108">
        <f t="shared" si="20"/>
        <v>31.408438356594555</v>
      </c>
      <c r="F108">
        <f t="shared" si="21"/>
        <v>1.4084383565945551</v>
      </c>
      <c r="G108">
        <f t="shared" si="22"/>
        <v>0.15030283502119771</v>
      </c>
      <c r="H108">
        <f t="shared" si="23"/>
        <v>8.6119720846142247</v>
      </c>
      <c r="J108">
        <f t="shared" si="24"/>
        <v>1.4084383565945546</v>
      </c>
      <c r="K108">
        <f t="shared" si="25"/>
        <v>1.2136833359778878</v>
      </c>
      <c r="L108">
        <f t="shared" si="26"/>
        <v>-0.68738261456548222</v>
      </c>
      <c r="M108">
        <f t="shared" si="27"/>
        <v>1.4148164550121196</v>
      </c>
      <c r="N108">
        <f t="shared" si="28"/>
        <v>3.34955553301908</v>
      </c>
      <c r="O108" s="1">
        <f t="shared" si="29"/>
        <v>96.531553720096241</v>
      </c>
      <c r="P108" s="1"/>
      <c r="Q108" s="12">
        <f t="shared" si="30"/>
        <v>9.3421149530653089</v>
      </c>
      <c r="R108">
        <f t="shared" si="31"/>
        <v>9.3394034929586756</v>
      </c>
      <c r="S108">
        <f t="shared" si="32"/>
        <v>0.30051569674230794</v>
      </c>
      <c r="T108">
        <f t="shared" si="33"/>
        <v>17.218788926823308</v>
      </c>
      <c r="W108" s="1"/>
      <c r="AC108" s="1"/>
    </row>
    <row r="109" spans="1:29" x14ac:dyDescent="0.2">
      <c r="A109">
        <v>94</v>
      </c>
      <c r="B109">
        <f t="shared" si="17"/>
        <v>9.4</v>
      </c>
      <c r="C109">
        <f t="shared" si="18"/>
        <v>0.30364388151194777</v>
      </c>
      <c r="D109">
        <f t="shared" si="19"/>
        <v>17.398025997819701</v>
      </c>
      <c r="E109">
        <f t="shared" si="20"/>
        <v>31.438193332314757</v>
      </c>
      <c r="F109">
        <f t="shared" si="21"/>
        <v>1.4381933323147571</v>
      </c>
      <c r="G109">
        <f t="shared" si="22"/>
        <v>0.15182194075597388</v>
      </c>
      <c r="H109">
        <f t="shared" si="23"/>
        <v>8.6990129989098506</v>
      </c>
      <c r="J109">
        <f t="shared" si="24"/>
        <v>1.4381933323147589</v>
      </c>
      <c r="K109">
        <f t="shared" si="25"/>
        <v>1.2139640223014596</v>
      </c>
      <c r="L109">
        <f t="shared" si="26"/>
        <v>-0.74525012581184857</v>
      </c>
      <c r="M109">
        <f t="shared" si="27"/>
        <v>1.4433388199918742</v>
      </c>
      <c r="N109">
        <f t="shared" si="28"/>
        <v>3.3502460487962442</v>
      </c>
      <c r="O109" s="1">
        <f t="shared" si="29"/>
        <v>96.551453841225978</v>
      </c>
      <c r="P109" s="1"/>
      <c r="Q109" s="12">
        <f t="shared" si="30"/>
        <v>9.4336307943293445</v>
      </c>
      <c r="R109">
        <f t="shared" si="31"/>
        <v>9.4354439962174315</v>
      </c>
      <c r="S109">
        <f t="shared" si="32"/>
        <v>0.30370410667497422</v>
      </c>
      <c r="T109">
        <f t="shared" si="33"/>
        <v>17.401476747253017</v>
      </c>
      <c r="W109" s="1"/>
      <c r="AC109" s="1"/>
    </row>
    <row r="110" spans="1:29" x14ac:dyDescent="0.2">
      <c r="A110">
        <v>95</v>
      </c>
      <c r="B110">
        <f t="shared" si="17"/>
        <v>9.5</v>
      </c>
      <c r="C110">
        <f t="shared" si="18"/>
        <v>0.30667631940168272</v>
      </c>
      <c r="D110">
        <f t="shared" si="19"/>
        <v>17.571777014898259</v>
      </c>
      <c r="E110">
        <f t="shared" si="20"/>
        <v>31.468237955119129</v>
      </c>
      <c r="F110">
        <f t="shared" si="21"/>
        <v>1.4682379551191289</v>
      </c>
      <c r="G110">
        <f t="shared" si="22"/>
        <v>0.15333815970084136</v>
      </c>
      <c r="H110">
        <f t="shared" si="23"/>
        <v>8.7858885074491297</v>
      </c>
      <c r="J110">
        <f t="shared" si="24"/>
        <v>1.4682379551191271</v>
      </c>
      <c r="K110">
        <f t="shared" si="25"/>
        <v>1.2142470994775143</v>
      </c>
      <c r="L110">
        <f t="shared" si="26"/>
        <v>-0.80359703627120949</v>
      </c>
      <c r="M110">
        <f t="shared" si="27"/>
        <v>1.4720841041911457</v>
      </c>
      <c r="N110">
        <f t="shared" si="28"/>
        <v>3.3509721225165778</v>
      </c>
      <c r="O110" s="1">
        <f t="shared" si="29"/>
        <v>96.572378714286955</v>
      </c>
      <c r="P110" s="1"/>
      <c r="Q110" s="12">
        <f t="shared" si="30"/>
        <v>9.5248858954073352</v>
      </c>
      <c r="R110">
        <f t="shared" si="31"/>
        <v>9.5313609284130063</v>
      </c>
      <c r="S110">
        <f t="shared" si="32"/>
        <v>0.30689159725900966</v>
      </c>
      <c r="T110">
        <f t="shared" si="33"/>
        <v>17.584111891332718</v>
      </c>
      <c r="W110" s="1"/>
      <c r="AC110" s="1"/>
    </row>
    <row r="111" spans="1:29" x14ac:dyDescent="0.2">
      <c r="A111">
        <v>96</v>
      </c>
      <c r="B111">
        <f t="shared" si="17"/>
        <v>9.6000000000000014</v>
      </c>
      <c r="C111">
        <f t="shared" si="18"/>
        <v>0.30970294454245628</v>
      </c>
      <c r="D111">
        <f t="shared" si="19"/>
        <v>17.745194976171295</v>
      </c>
      <c r="E111">
        <f t="shared" si="20"/>
        <v>31.49857139617605</v>
      </c>
      <c r="F111">
        <f t="shared" si="21"/>
        <v>1.4985713961760503</v>
      </c>
      <c r="G111">
        <f t="shared" si="22"/>
        <v>0.15485147227122814</v>
      </c>
      <c r="H111">
        <f t="shared" si="23"/>
        <v>8.8725974880856473</v>
      </c>
      <c r="J111">
        <f t="shared" si="24"/>
        <v>1.4985713961760494</v>
      </c>
      <c r="K111">
        <f t="shared" si="25"/>
        <v>1.2145325504427429</v>
      </c>
      <c r="L111">
        <f t="shared" si="26"/>
        <v>-0.86241949600298873</v>
      </c>
      <c r="M111">
        <f t="shared" si="27"/>
        <v>1.5010500860295284</v>
      </c>
      <c r="N111">
        <f t="shared" si="28"/>
        <v>3.3517345366453322</v>
      </c>
      <c r="O111" s="1">
        <f t="shared" si="29"/>
        <v>96.594350889311784</v>
      </c>
      <c r="P111" s="1"/>
      <c r="Q111" s="12">
        <f t="shared" si="30"/>
        <v>9.6158787380128157</v>
      </c>
      <c r="R111">
        <f t="shared" si="31"/>
        <v>9.6271537880670266</v>
      </c>
      <c r="S111">
        <f t="shared" si="32"/>
        <v>0.31007818146370597</v>
      </c>
      <c r="T111">
        <f t="shared" si="33"/>
        <v>17.766695102170004</v>
      </c>
      <c r="W111" s="1"/>
      <c r="AC111" s="1"/>
    </row>
    <row r="112" spans="1:29" x14ac:dyDescent="0.2">
      <c r="A112">
        <v>97</v>
      </c>
      <c r="B112">
        <f t="shared" si="17"/>
        <v>9.7000000000000011</v>
      </c>
      <c r="C112">
        <f t="shared" si="18"/>
        <v>0.31272371834111107</v>
      </c>
      <c r="D112">
        <f t="shared" si="19"/>
        <v>17.918277670348559</v>
      </c>
      <c r="E112">
        <f t="shared" si="20"/>
        <v>31.529192821891268</v>
      </c>
      <c r="F112">
        <f t="shared" si="21"/>
        <v>1.529192821891268</v>
      </c>
      <c r="G112">
        <f t="shared" si="22"/>
        <v>0.15636185917055553</v>
      </c>
      <c r="H112">
        <f t="shared" si="23"/>
        <v>8.9591388351742793</v>
      </c>
      <c r="J112">
        <f t="shared" si="24"/>
        <v>1.529192821891272</v>
      </c>
      <c r="K112">
        <f t="shared" si="25"/>
        <v>1.2148203580679684</v>
      </c>
      <c r="L112">
        <f t="shared" si="26"/>
        <v>-0.92171364239245446</v>
      </c>
      <c r="M112">
        <f t="shared" si="27"/>
        <v>1.5302345388045686</v>
      </c>
      <c r="N112">
        <f t="shared" si="28"/>
        <v>3.3525340763713545</v>
      </c>
      <c r="O112" s="1">
        <f t="shared" si="29"/>
        <v>96.617392994824883</v>
      </c>
      <c r="P112" s="1"/>
      <c r="Q112" s="12">
        <f t="shared" si="30"/>
        <v>9.7066078351365181</v>
      </c>
      <c r="R112">
        <f t="shared" si="31"/>
        <v>9.7228220932080252</v>
      </c>
      <c r="S112">
        <f t="shared" si="32"/>
        <v>0.31326387287342855</v>
      </c>
      <c r="T112">
        <f t="shared" si="33"/>
        <v>17.949227158114638</v>
      </c>
      <c r="W112" s="1"/>
      <c r="AC112" s="1"/>
    </row>
    <row r="113" spans="1:29" x14ac:dyDescent="0.2">
      <c r="A113">
        <v>98</v>
      </c>
      <c r="B113">
        <f t="shared" si="17"/>
        <v>9.8000000000000007</v>
      </c>
      <c r="C113">
        <f t="shared" si="18"/>
        <v>0.31573860278070903</v>
      </c>
      <c r="D113">
        <f t="shared" si="19"/>
        <v>18.091022919155698</v>
      </c>
      <c r="E113">
        <f t="shared" si="20"/>
        <v>31.56010139400696</v>
      </c>
      <c r="F113">
        <f t="shared" si="21"/>
        <v>1.5601013940069599</v>
      </c>
      <c r="G113">
        <f t="shared" si="22"/>
        <v>0.15786930139035452</v>
      </c>
      <c r="H113">
        <f t="shared" si="23"/>
        <v>9.045511459577849</v>
      </c>
      <c r="J113">
        <f t="shared" si="24"/>
        <v>1.5601013940069586</v>
      </c>
      <c r="K113">
        <f t="shared" si="25"/>
        <v>1.215110505160816</v>
      </c>
      <c r="L113">
        <f t="shared" si="26"/>
        <v>-0.98147560078866236</v>
      </c>
      <c r="M113">
        <f t="shared" si="27"/>
        <v>1.5596352310938668</v>
      </c>
      <c r="N113">
        <f t="shared" si="28"/>
        <v>3.3533715294729789</v>
      </c>
      <c r="O113" s="1">
        <f t="shared" si="29"/>
        <v>96.641527733977782</v>
      </c>
      <c r="P113" s="1"/>
      <c r="Q113" s="12">
        <f t="shared" si="30"/>
        <v>9.7970717310003987</v>
      </c>
      <c r="R113">
        <f t="shared" si="31"/>
        <v>9.8183653813050764</v>
      </c>
      <c r="S113">
        <f t="shared" si="32"/>
        <v>0.31644868568967993</v>
      </c>
      <c r="T113">
        <f t="shared" si="33"/>
        <v>18.131708872876771</v>
      </c>
      <c r="W113" s="1"/>
      <c r="AC113" s="1"/>
    </row>
    <row r="114" spans="1:29" x14ac:dyDescent="0.2">
      <c r="A114">
        <v>99</v>
      </c>
      <c r="B114">
        <f t="shared" si="17"/>
        <v>9.9</v>
      </c>
      <c r="C114">
        <f t="shared" si="18"/>
        <v>0.31874756042064445</v>
      </c>
      <c r="D114">
        <f t="shared" si="19"/>
        <v>18.263428577340761</v>
      </c>
      <c r="E114">
        <f t="shared" si="20"/>
        <v>31.591296269700614</v>
      </c>
      <c r="F114">
        <f t="shared" si="21"/>
        <v>1.5912962697006137</v>
      </c>
      <c r="G114">
        <f t="shared" si="22"/>
        <v>0.15937378021032222</v>
      </c>
      <c r="H114">
        <f t="shared" si="23"/>
        <v>9.1317142886703806</v>
      </c>
      <c r="J114">
        <f t="shared" si="24"/>
        <v>1.5912962697006172</v>
      </c>
      <c r="K114">
        <f t="shared" si="25"/>
        <v>1.2154029744683716</v>
      </c>
      <c r="L114">
        <f t="shared" si="26"/>
        <v>-1.0417014851386412</v>
      </c>
      <c r="M114">
        <f t="shared" si="27"/>
        <v>1.5892499271540572</v>
      </c>
      <c r="N114">
        <f t="shared" si="28"/>
        <v>3.3542476861844053</v>
      </c>
      <c r="O114" s="1">
        <f t="shared" si="29"/>
        <v>96.666777880698007</v>
      </c>
      <c r="P114" s="1"/>
      <c r="Q114" s="12">
        <f t="shared" si="30"/>
        <v>9.8872690010046185</v>
      </c>
      <c r="R114">
        <f t="shared" si="31"/>
        <v>9.9137832091965947</v>
      </c>
      <c r="S114">
        <f t="shared" si="32"/>
        <v>0.31963263473310383</v>
      </c>
      <c r="T114">
        <f t="shared" si="33"/>
        <v>18.314141095641791</v>
      </c>
      <c r="W114" s="1"/>
      <c r="AC114" s="1"/>
    </row>
    <row r="115" spans="1:29" x14ac:dyDescent="0.2">
      <c r="A115">
        <v>100</v>
      </c>
      <c r="B115">
        <f t="shared" si="17"/>
        <v>10</v>
      </c>
      <c r="C115">
        <f t="shared" si="18"/>
        <v>0.32175055439664219</v>
      </c>
      <c r="D115">
        <f t="shared" si="19"/>
        <v>18.435492532674068</v>
      </c>
      <c r="E115">
        <f t="shared" si="20"/>
        <v>31.622776601683796</v>
      </c>
      <c r="F115">
        <f t="shared" si="21"/>
        <v>1.6227766016837961</v>
      </c>
      <c r="G115">
        <f t="shared" si="22"/>
        <v>0.16087527719832109</v>
      </c>
      <c r="H115">
        <f t="shared" si="23"/>
        <v>9.2177462663370342</v>
      </c>
      <c r="J115">
        <f t="shared" si="24"/>
        <v>1.6227766016837952</v>
      </c>
      <c r="K115">
        <f t="shared" si="25"/>
        <v>1.2156977486798282</v>
      </c>
      <c r="L115">
        <f t="shared" si="26"/>
        <v>-1.1023873986178827</v>
      </c>
      <c r="M115">
        <f t="shared" si="27"/>
        <v>1.6190763873166696</v>
      </c>
      <c r="N115">
        <f t="shared" si="28"/>
        <v>3.3551633390624103</v>
      </c>
      <c r="O115" s="1">
        <f>N115/$C$6*360</f>
        <v>96.693166275847972</v>
      </c>
      <c r="P115" s="1"/>
      <c r="Q115" s="12">
        <f t="shared" si="30"/>
        <v>9.9771982516676339</v>
      </c>
      <c r="R115">
        <f t="shared" si="31"/>
        <v>10.009075153014415</v>
      </c>
      <c r="S115">
        <f t="shared" si="32"/>
        <v>0.32281573544543168</v>
      </c>
      <c r="T115">
        <f t="shared" si="33"/>
        <v>18.496524711181824</v>
      </c>
      <c r="W115" s="1"/>
      <c r="AC115" s="1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21EA-DB17-3746-8570-900B48EF1C15}">
  <dimension ref="A1:CK139"/>
  <sheetViews>
    <sheetView tabSelected="1" topLeftCell="BY1" zoomScale="159" workbookViewId="0">
      <pane ySplit="14" topLeftCell="A65" activePane="bottomLeft" state="frozen"/>
      <selection pane="bottomLeft" activeCell="CG47" sqref="CG47"/>
    </sheetView>
  </sheetViews>
  <sheetFormatPr baseColWidth="10" defaultRowHeight="16" x14ac:dyDescent="0.2"/>
  <cols>
    <col min="36" max="36" width="9.83203125" style="2" customWidth="1"/>
    <col min="37" max="37" width="10.83203125" style="1"/>
    <col min="39" max="39" width="12.33203125" customWidth="1"/>
    <col min="40" max="40" width="12.1640625" customWidth="1"/>
    <col min="42" max="42" width="8.1640625" customWidth="1"/>
    <col min="43" max="43" width="9.33203125" customWidth="1"/>
    <col min="44" max="44" width="9.6640625" customWidth="1"/>
    <col min="50" max="50" width="10.83203125" style="2"/>
  </cols>
  <sheetData>
    <row r="1" spans="1:89" x14ac:dyDescent="0.2">
      <c r="B1" t="s">
        <v>1</v>
      </c>
      <c r="D1">
        <v>3.1415000000000002</v>
      </c>
      <c r="F1" t="s">
        <v>0</v>
      </c>
      <c r="G1" s="1">
        <v>12.5</v>
      </c>
    </row>
    <row r="2" spans="1:89" x14ac:dyDescent="0.2">
      <c r="B2" t="s">
        <v>3</v>
      </c>
      <c r="D2" s="1">
        <v>29980000000</v>
      </c>
      <c r="F2" t="s">
        <v>2</v>
      </c>
      <c r="G2" s="3">
        <v>1</v>
      </c>
    </row>
    <row r="3" spans="1:89" x14ac:dyDescent="0.2">
      <c r="B3" t="s">
        <v>4</v>
      </c>
      <c r="D3" s="1">
        <v>2400000000</v>
      </c>
      <c r="F3" t="s">
        <v>5</v>
      </c>
      <c r="G3">
        <v>4</v>
      </c>
      <c r="CK3">
        <v>109.22</v>
      </c>
    </row>
    <row r="4" spans="1:89" x14ac:dyDescent="0.2">
      <c r="B4" t="s">
        <v>6</v>
      </c>
      <c r="D4" s="1">
        <f>1/$D$3*$D$2</f>
        <v>12.491666666666667</v>
      </c>
      <c r="F4" t="s">
        <v>32</v>
      </c>
      <c r="G4" s="3">
        <v>31.550671142319569</v>
      </c>
      <c r="CK4">
        <v>-22.2</v>
      </c>
    </row>
    <row r="5" spans="1:89" x14ac:dyDescent="0.2">
      <c r="B5" t="s">
        <v>70</v>
      </c>
      <c r="D5" s="1">
        <v>0.02</v>
      </c>
      <c r="F5" t="s">
        <v>15</v>
      </c>
      <c r="CK5">
        <v>2.0560999999999998</v>
      </c>
    </row>
    <row r="6" spans="1:89" x14ac:dyDescent="0.2">
      <c r="D6" s="1">
        <v>3.14</v>
      </c>
      <c r="F6" t="s">
        <v>38</v>
      </c>
      <c r="G6">
        <f>G7*D1/180</f>
        <v>0.2617916666666667</v>
      </c>
      <c r="BJ6" s="1"/>
      <c r="BR6" s="1">
        <v>1E-4</v>
      </c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K6">
        <v>-3.9699999999999999E-2</v>
      </c>
    </row>
    <row r="7" spans="1:89" x14ac:dyDescent="0.2">
      <c r="F7" t="s">
        <v>37</v>
      </c>
      <c r="G7">
        <v>15</v>
      </c>
      <c r="BJ7" s="1"/>
      <c r="BR7" s="1">
        <v>-2.2000000000000001E-3</v>
      </c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K7">
        <v>2.0000000000000001E-4</v>
      </c>
    </row>
    <row r="8" spans="1:89" x14ac:dyDescent="0.2">
      <c r="G8">
        <v>2</v>
      </c>
      <c r="BJ8" s="1"/>
      <c r="BR8" s="1">
        <v>2.06E-2</v>
      </c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9" x14ac:dyDescent="0.2">
      <c r="BJ9" s="1"/>
      <c r="BR9" s="1">
        <v>-3.9699999999999999E-2</v>
      </c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9" x14ac:dyDescent="0.2">
      <c r="BJ10" s="1"/>
      <c r="BR10" s="1">
        <v>2.01E-2</v>
      </c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2" spans="1:89" x14ac:dyDescent="0.2">
      <c r="B12" t="s">
        <v>71</v>
      </c>
      <c r="L12" t="s">
        <v>72</v>
      </c>
      <c r="V12" t="s">
        <v>73</v>
      </c>
    </row>
    <row r="13" spans="1:89" x14ac:dyDescent="0.2">
      <c r="B13">
        <v>0</v>
      </c>
      <c r="L13">
        <v>6.25</v>
      </c>
      <c r="V13">
        <v>-6.25</v>
      </c>
    </row>
    <row r="14" spans="1:89" ht="31" customHeight="1" thickBot="1" x14ac:dyDescent="0.25">
      <c r="A14" t="s">
        <v>12</v>
      </c>
      <c r="B14" t="s">
        <v>23</v>
      </c>
      <c r="C14" t="s">
        <v>25</v>
      </c>
      <c r="D14" t="s">
        <v>74</v>
      </c>
      <c r="E14" t="s">
        <v>75</v>
      </c>
      <c r="F14" t="s">
        <v>76</v>
      </c>
      <c r="G14" t="s">
        <v>78</v>
      </c>
      <c r="J14" t="s">
        <v>77</v>
      </c>
      <c r="L14" t="s">
        <v>23</v>
      </c>
      <c r="M14" t="s">
        <v>25</v>
      </c>
      <c r="N14" t="s">
        <v>74</v>
      </c>
      <c r="O14" t="s">
        <v>75</v>
      </c>
      <c r="P14" t="s">
        <v>76</v>
      </c>
      <c r="Q14" t="s">
        <v>78</v>
      </c>
      <c r="V14" t="s">
        <v>23</v>
      </c>
      <c r="W14" t="s">
        <v>25</v>
      </c>
      <c r="X14" t="s">
        <v>74</v>
      </c>
      <c r="Y14" t="s">
        <v>75</v>
      </c>
      <c r="Z14" t="s">
        <v>76</v>
      </c>
      <c r="AA14" t="s">
        <v>78</v>
      </c>
      <c r="AI14" t="s">
        <v>80</v>
      </c>
      <c r="AJ14" s="2" t="s">
        <v>81</v>
      </c>
      <c r="AK14" s="1" t="s">
        <v>79</v>
      </c>
      <c r="AM14" s="39" t="s">
        <v>82</v>
      </c>
      <c r="AN14" s="39" t="s">
        <v>83</v>
      </c>
      <c r="AP14" t="s">
        <v>7</v>
      </c>
      <c r="AQ14" s="39" t="s">
        <v>84</v>
      </c>
      <c r="AR14" s="39" t="s">
        <v>85</v>
      </c>
      <c r="AT14" t="s">
        <v>87</v>
      </c>
      <c r="AU14" t="s">
        <v>86</v>
      </c>
      <c r="AW14" t="s">
        <v>88</v>
      </c>
      <c r="BE14" s="42" t="s">
        <v>23</v>
      </c>
      <c r="BF14" s="42" t="s">
        <v>98</v>
      </c>
      <c r="BG14" s="39" t="s">
        <v>99</v>
      </c>
      <c r="BH14" s="39" t="s">
        <v>89</v>
      </c>
    </row>
    <row r="15" spans="1:89" x14ac:dyDescent="0.2">
      <c r="A15" s="23">
        <v>0</v>
      </c>
      <c r="B15" s="24">
        <f>($A15-$B$13)</f>
        <v>0</v>
      </c>
      <c r="C15" s="25">
        <f>$G$1</f>
        <v>12.5</v>
      </c>
      <c r="D15" s="25">
        <f>SQRT(B15*B15+C15*C15)</f>
        <v>12.5</v>
      </c>
      <c r="E15" s="24">
        <f>ATAN(B15/C15)</f>
        <v>0</v>
      </c>
      <c r="F15" s="25">
        <f>180/$D$6*E15</f>
        <v>0</v>
      </c>
      <c r="G15" s="25">
        <f>1/D15/D15</f>
        <v>6.4000000000000003E-3</v>
      </c>
      <c r="H15" s="24">
        <f>SIN(E15)</f>
        <v>0</v>
      </c>
      <c r="I15" s="24">
        <f>COS(E15)</f>
        <v>1</v>
      </c>
      <c r="J15" s="25">
        <f>MOD(D15,$D$4)/$D$4</f>
        <v>6.6711140760503215E-4</v>
      </c>
      <c r="K15" s="38">
        <f>180/$D$6*J15</f>
        <v>3.8242055213027315E-2</v>
      </c>
      <c r="L15" s="23">
        <f t="shared" ref="L15:L46" si="0">($A15-$L$13)</f>
        <v>-6.25</v>
      </c>
      <c r="M15" s="25">
        <f>$G$1</f>
        <v>12.5</v>
      </c>
      <c r="N15" s="25">
        <f>SQRT(L15*L15+M15*M15)</f>
        <v>13.975424859373685</v>
      </c>
      <c r="O15" s="24">
        <f>ATAN(L15/M15)</f>
        <v>-0.46364760900080615</v>
      </c>
      <c r="P15" s="25">
        <f t="shared" ref="P15:P46" si="1">180/$D$6*O15</f>
        <v>-26.578525356734108</v>
      </c>
      <c r="Q15" s="25">
        <f>1/N15/N15</f>
        <v>5.1200000000000004E-3</v>
      </c>
      <c r="R15" s="24">
        <f>SIN(O15)</f>
        <v>-0.44721359549995798</v>
      </c>
      <c r="S15" s="24">
        <f t="shared" ref="S15:S46" si="2">COS(O15)</f>
        <v>0.89442719099991586</v>
      </c>
      <c r="T15" s="25">
        <f>MOD(N15,$D$4)/$D$4</f>
        <v>0.11877984197788004</v>
      </c>
      <c r="U15" s="35">
        <f t="shared" ref="U15:U74" si="3">IF(180/$D$6*T15 &gt;180,180/$D$6*T15-360,180/$D$6*T15)</f>
        <v>6.8090355273943963</v>
      </c>
      <c r="V15" s="24">
        <f t="shared" ref="V15:V46" si="4">($A15-$V$13)</f>
        <v>6.25</v>
      </c>
      <c r="W15" s="25">
        <f>$G$1</f>
        <v>12.5</v>
      </c>
      <c r="X15" s="25">
        <f>SQRT(V15*V15+W15*W15)</f>
        <v>13.975424859373685</v>
      </c>
      <c r="Y15" s="24">
        <f>ATAN(V15/W15)</f>
        <v>0.46364760900080615</v>
      </c>
      <c r="Z15" s="25">
        <f>180/$D$6*Y15</f>
        <v>26.578525356734108</v>
      </c>
      <c r="AA15" s="25">
        <f t="shared" ref="AA15:AA46" si="5">1/X15/X15</f>
        <v>5.1200000000000004E-3</v>
      </c>
      <c r="AB15" s="24">
        <f t="shared" ref="AB15:AB46" si="6">SIN(Y15)</f>
        <v>0.44721359549995798</v>
      </c>
      <c r="AC15" s="26">
        <f t="shared" ref="AC15:AC46" si="7">COS(Y15)</f>
        <v>0.89442719099991586</v>
      </c>
      <c r="AD15" s="1">
        <f>MOD(X15,$D$4)/$D$4</f>
        <v>0.11877984197788004</v>
      </c>
      <c r="AE15" s="2">
        <f t="shared" ref="AE15:AE74" si="8">IF(180/$D$6*AD15 &gt;180,180/$D$6*AD15-360,180/$D$6*AD15)</f>
        <v>6.8090355273943963</v>
      </c>
      <c r="AF15" s="2"/>
      <c r="AG15" s="1">
        <f t="shared" ref="AG15:AG46" si="9">AA15*AB15+Q15*R15+G15*H15</f>
        <v>0</v>
      </c>
      <c r="AH15" s="1">
        <f t="shared" ref="AH15:AH46" si="10">AC15*AA15+S15*Q15+I15*G15</f>
        <v>1.5558934435839139E-2</v>
      </c>
      <c r="AI15">
        <f>ATAN(AG15/AH15)</f>
        <v>0</v>
      </c>
      <c r="AJ15" s="2">
        <f>AI15*(180/$D$6)</f>
        <v>0</v>
      </c>
      <c r="AK15" s="1">
        <f>SQRT(AG15*AG15+AH15*AH15)</f>
        <v>1.5558934435839139E-2</v>
      </c>
      <c r="AM15">
        <f>ATAN((G15*SIN(J15)+Q15*SIN(T15)+AA15*SIN(AD15))/(G15*COS(J15)+Q15*COS(T15)+AA15*COS(AD15)))</f>
        <v>7.3366887919001658E-2</v>
      </c>
      <c r="AN15" s="40">
        <f>AM15/2/$D$6*$G$1</f>
        <v>0.14603281831011478</v>
      </c>
      <c r="AP15">
        <v>4</v>
      </c>
      <c r="AQ15">
        <f>ASIN(SIN(AI15/SQRT(AP15)))</f>
        <v>0</v>
      </c>
      <c r="AR15" s="2">
        <f>AQ15*(180/$D$6)</f>
        <v>0</v>
      </c>
      <c r="AT15" s="23">
        <v>0</v>
      </c>
      <c r="AU15" s="1">
        <v>0</v>
      </c>
      <c r="AW15" s="1">
        <f>ATAN(A15/$G$8/$G$1)</f>
        <v>0</v>
      </c>
      <c r="AX15" s="2">
        <f>AW15*180/$D$6</f>
        <v>0</v>
      </c>
      <c r="AY15" s="1">
        <f>AW15/(SQRT(AP15)-1)</f>
        <v>0</v>
      </c>
      <c r="AZ15" s="2">
        <f>AY15*180/$D$6</f>
        <v>0</v>
      </c>
      <c r="BA15" s="1"/>
      <c r="BB15" s="1">
        <f>AY15+AI15</f>
        <v>0</v>
      </c>
      <c r="BC15" s="2">
        <f>BB15*180/$D$6</f>
        <v>0</v>
      </c>
      <c r="BE15" s="45">
        <v>0</v>
      </c>
      <c r="BF15" s="42">
        <v>0</v>
      </c>
      <c r="BG15">
        <v>-2</v>
      </c>
      <c r="BH15" s="1">
        <f>ATAN(A15/($G$8*$G$1-3+(BF15-BG15)))</f>
        <v>0</v>
      </c>
      <c r="BI15" s="2">
        <f>BH15*180/$D$6</f>
        <v>0</v>
      </c>
      <c r="BJ15" s="1">
        <f>BH15/(SQRT(AP15)-1)</f>
        <v>0</v>
      </c>
      <c r="BK15" s="2">
        <f>BJ15*180/$D$6</f>
        <v>0</v>
      </c>
      <c r="BM15" s="1">
        <f>BJ15+AI15</f>
        <v>0</v>
      </c>
      <c r="BN15" s="2">
        <f>BM15*180/$D$6</f>
        <v>0</v>
      </c>
      <c r="BP15" s="23">
        <v>0</v>
      </c>
      <c r="BQ15" s="1">
        <f t="shared" ref="BQ15:BQ74" si="11">BQ14+TAN(BM14)*$D$5*$D$4/2+TAN(BM15)*$D$5*$D$4/2</f>
        <v>0</v>
      </c>
      <c r="BR15">
        <v>-2</v>
      </c>
      <c r="BS15" s="42">
        <f>ATAN(A15/($G$8*$G$1-3+(BQ15-BR15)))</f>
        <v>0</v>
      </c>
      <c r="BT15" s="2">
        <f>BS15*180/$D$6</f>
        <v>0</v>
      </c>
      <c r="BU15" s="1">
        <f>BS15/(SQRT(AP15)-1)</f>
        <v>0</v>
      </c>
      <c r="BV15" s="2">
        <f>BU15*180/$D$6</f>
        <v>0</v>
      </c>
      <c r="BX15" s="1">
        <f>BU15+AI15</f>
        <v>0</v>
      </c>
      <c r="BY15" s="2">
        <f>BX15*180/$D$6</f>
        <v>0</v>
      </c>
      <c r="BZ15" s="2"/>
      <c r="CA15" s="23">
        <v>0</v>
      </c>
      <c r="CB15" s="1">
        <f t="shared" ref="CB15:CB74" si="12">CB14+TAN(BX14)*$D$5*$D$4/2+TAN(BX15)*$D$5*$D$4/2</f>
        <v>0</v>
      </c>
      <c r="CC15">
        <v>-2</v>
      </c>
      <c r="CD15">
        <v>0</v>
      </c>
      <c r="CE15">
        <v>0</v>
      </c>
      <c r="CF15" s="1">
        <f>CC15/100</f>
        <v>-0.02</v>
      </c>
      <c r="CG15">
        <v>0</v>
      </c>
      <c r="CH15" s="42">
        <v>0</v>
      </c>
      <c r="CI15" s="42">
        <f>CF15/($G$1/100/1000)</f>
        <v>-160</v>
      </c>
      <c r="CJ15" s="42">
        <f>CH15-CI15</f>
        <v>160</v>
      </c>
    </row>
    <row r="16" spans="1:89" x14ac:dyDescent="0.2">
      <c r="A16" s="27">
        <f>$D$5*$D$4+A15</f>
        <v>0.24983333333333335</v>
      </c>
      <c r="B16">
        <f t="shared" ref="B16:B75" si="13">($A16-$B$13)</f>
        <v>0.24983333333333335</v>
      </c>
      <c r="C16" s="1">
        <f t="shared" ref="C16:C75" si="14">$G$1</f>
        <v>12.5</v>
      </c>
      <c r="D16" s="1">
        <f>SQRT(B16*B16+C16*C16)</f>
        <v>12.502496418493566</v>
      </c>
      <c r="E16">
        <f t="shared" ref="E16:E65" si="15">ATAN(B16/C16)</f>
        <v>1.9984005967466127E-2</v>
      </c>
      <c r="F16" s="1">
        <f t="shared" ref="F16:F75" si="16">180/$D$6*E16</f>
        <v>1.1455799599184404</v>
      </c>
      <c r="G16" s="1">
        <f t="shared" ref="G16:G65" si="17">1/D16/D16</f>
        <v>6.3974444330598176E-3</v>
      </c>
      <c r="H16">
        <f t="shared" ref="H16:H65" si="18">SIN(E16)</f>
        <v>1.9982675856941849E-2</v>
      </c>
      <c r="I16">
        <f t="shared" ref="I16:I65" si="19">COS(E16)</f>
        <v>0.99980032639802452</v>
      </c>
      <c r="J16" s="1">
        <f>MOD(D16,$D$4)/$D$4</f>
        <v>8.6695811823071767E-4</v>
      </c>
      <c r="K16" s="2">
        <f t="shared" ref="K16:K42" si="20">180/$D$6*J16</f>
        <v>4.9698236076920116E-2</v>
      </c>
      <c r="L16" s="33">
        <f t="shared" si="0"/>
        <v>-6.0001666666666669</v>
      </c>
      <c r="M16" s="1">
        <f t="shared" ref="M16:M75" si="21">$G$1</f>
        <v>12.5</v>
      </c>
      <c r="N16" s="1">
        <f>SQRT(L16*L16+M16*M16)</f>
        <v>13.86549674652076</v>
      </c>
      <c r="O16">
        <f t="shared" ref="O16:O65" si="22">ATAN(L16/M16)</f>
        <v>-0.44753081168511122</v>
      </c>
      <c r="P16" s="1">
        <f t="shared" si="1"/>
        <v>-25.654632516980897</v>
      </c>
      <c r="Q16" s="1">
        <f t="shared" ref="Q16:Q65" si="23">1/N16/N16</f>
        <v>5.2015063554892212E-3</v>
      </c>
      <c r="R16">
        <f t="shared" ref="R16:R65" si="24">SIN(O16)</f>
        <v>-0.43274083693916526</v>
      </c>
      <c r="S16">
        <f t="shared" si="2"/>
        <v>0.90151836811303565</v>
      </c>
      <c r="T16" s="1">
        <f>MOD(N16,$D$4)/$D$4</f>
        <v>0.10997972620579796</v>
      </c>
      <c r="U16" s="36">
        <f t="shared" si="3"/>
        <v>6.3045702920521123</v>
      </c>
      <c r="V16">
        <f t="shared" si="4"/>
        <v>6.4998333333333331</v>
      </c>
      <c r="W16" s="1">
        <f t="shared" ref="W16:W75" si="25">$G$1</f>
        <v>12.5</v>
      </c>
      <c r="X16" s="1">
        <f>SQRT(V16*V16+W16*W16)</f>
        <v>14.088925912258574</v>
      </c>
      <c r="Y16">
        <f t="shared" ref="Y16:Y65" si="26">ATAN(V16/W16)</f>
        <v>0.47950879655328471</v>
      </c>
      <c r="Z16" s="1">
        <f t="shared" ref="Z16:Z75" si="27">180/$D$6*Y16</f>
        <v>27.487765407513134</v>
      </c>
      <c r="AA16" s="1">
        <f t="shared" si="5"/>
        <v>5.0378383636096452E-3</v>
      </c>
      <c r="AB16">
        <f t="shared" si="6"/>
        <v>0.46134342488648622</v>
      </c>
      <c r="AC16" s="28">
        <f t="shared" si="7"/>
        <v>0.88722164328537834</v>
      </c>
      <c r="AD16" s="1">
        <f>MOD(X16,$D$4)/$D$4</f>
        <v>0.12786598363644353</v>
      </c>
      <c r="AE16" s="2">
        <f t="shared" si="8"/>
        <v>7.3298971511337045</v>
      </c>
      <c r="AF16" s="2"/>
      <c r="AG16" s="1">
        <f t="shared" si="9"/>
        <v>2.0110744949204332E-4</v>
      </c>
      <c r="AH16" s="1">
        <f t="shared" si="10"/>
        <v>1.5555099785184528E-2</v>
      </c>
      <c r="AI16">
        <f t="shared" ref="AI16:AI65" si="28">ATAN(AG16/AH16)</f>
        <v>1.2927994564117692E-2</v>
      </c>
      <c r="AJ16" s="2">
        <f>AI16*(180/$D$6)</f>
        <v>0.74109522979018605</v>
      </c>
      <c r="AK16" s="1">
        <f>SQRT(AG16*AG16+AH16*AH16)</f>
        <v>1.5556399761297244E-2</v>
      </c>
      <c r="AL16" s="1"/>
      <c r="AM16">
        <f t="shared" ref="AM16:AM75" si="29">ATAN((G16*SIN(J16)+Q16*SIN(T16)+AA16*SIN(AD16))/(G16*COS(J16)+Q16*COS(T16)+AA16*COS(AD16)))</f>
        <v>7.3451965146664439E-2</v>
      </c>
      <c r="AN16" s="40">
        <f t="shared" ref="AN16:AN75" si="30">AM16/2/$D$6*$G$1</f>
        <v>0.14620215992568558</v>
      </c>
      <c r="AP16">
        <v>4</v>
      </c>
      <c r="AQ16">
        <f t="shared" ref="AQ16:AQ75" si="31">ASIN(SIN(AI16/SQRT(AP16)))</f>
        <v>6.463997282058845E-3</v>
      </c>
      <c r="AR16" s="2">
        <f t="shared" ref="AR16:AR75" si="32">AQ16*(180/$D$6)</f>
        <v>0.37054761489509302</v>
      </c>
      <c r="AT16" s="27">
        <f>$D$5*$D$4+AT15</f>
        <v>0.24983333333333335</v>
      </c>
      <c r="AU16" s="1">
        <f t="shared" ref="AU16:AU47" si="33">AU15+TAN(AI15)*$D$5/2+TAN(AI16)*$D$5/2</f>
        <v>1.2928714843963156E-4</v>
      </c>
      <c r="AW16" s="1">
        <f t="shared" ref="AW16:AW75" si="34">ATAN(A16/$G$8/$G$1)</f>
        <v>9.993000686154321E-3</v>
      </c>
      <c r="AX16" s="2">
        <f t="shared" ref="AX16:AX75" si="35">AW16*180/$D$6</f>
        <v>0.57284717309164901</v>
      </c>
      <c r="AY16" s="1">
        <f t="shared" ref="AY16:AY74" si="36">AW16/(SQRT(AP16)-1)</f>
        <v>9.993000686154321E-3</v>
      </c>
      <c r="AZ16" s="2">
        <f t="shared" ref="AZ16:AZ75" si="37">AY16*180/$D$6</f>
        <v>0.57284717309164901</v>
      </c>
      <c r="BA16" s="1"/>
      <c r="BB16" s="1">
        <f t="shared" ref="BB16:BB75" si="38">AY16+AI16</f>
        <v>2.2920995250272011E-2</v>
      </c>
      <c r="BC16" s="2">
        <f t="shared" ref="BC16:BC75" si="39">BB16*180/$D$6</f>
        <v>1.3139424028818349</v>
      </c>
      <c r="BE16" s="46">
        <f>$D$5*$D$4+BE15</f>
        <v>0.24983333333333335</v>
      </c>
      <c r="BF16" s="42">
        <f>BF15+TAN(BB15)*$D$5*$D$4/2+TAN(BB16)*$D$5*$D$4/2</f>
        <v>2.8637158463085599E-3</v>
      </c>
      <c r="BG16">
        <v>-2</v>
      </c>
      <c r="BH16" s="1">
        <f t="shared" ref="BH16:BH75" si="40">ATAN(A16/($G$8*$G$1-3+(BF16-BG16)))</f>
        <v>1.0408104418600813E-2</v>
      </c>
      <c r="BI16" s="2">
        <f t="shared" ref="BI16:BI75" si="41">BH16*180/$D$6</f>
        <v>0.59664292845482358</v>
      </c>
      <c r="BJ16" s="1">
        <f>BH16/(SQRT(AP16)-1)</f>
        <v>1.0408104418600813E-2</v>
      </c>
      <c r="BK16" s="2">
        <f t="shared" ref="BK16:BK75" si="42">BJ16*180/$D$6</f>
        <v>0.59664292845482358</v>
      </c>
      <c r="BM16" s="1">
        <f>BJ16+AI16</f>
        <v>2.3336098982718503E-2</v>
      </c>
      <c r="BN16" s="2">
        <f t="shared" ref="BN16:BN75" si="43">BM16*180/$D$6</f>
        <v>1.3377381582450099</v>
      </c>
      <c r="BP16" s="27">
        <f>$D$5*$D$4+BP15</f>
        <v>0.24983333333333335</v>
      </c>
      <c r="BQ16" s="1">
        <f t="shared" si="11"/>
        <v>2.9155969694374026E-3</v>
      </c>
      <c r="BR16">
        <v>-2</v>
      </c>
      <c r="BS16" s="42">
        <f t="shared" ref="BS16:BS75" si="44">ATAN(A16/($G$8*$G$1-3+(BQ16-BR16)))</f>
        <v>1.0408081923618964E-2</v>
      </c>
      <c r="BT16" s="2">
        <f t="shared" ref="BT16:BT75" si="45">BS16*180/$D$6</f>
        <v>0.59664163893357114</v>
      </c>
      <c r="BU16" s="1">
        <f t="shared" ref="BU16:BU75" si="46">BS16/(SQRT(AP16)-1)</f>
        <v>1.0408081923618964E-2</v>
      </c>
      <c r="BV16" s="2">
        <f t="shared" ref="BV16:BV75" si="47">BU16*180/$D$6</f>
        <v>0.59664163893357114</v>
      </c>
      <c r="BX16" s="1">
        <f t="shared" ref="BX16:BX75" si="48">BU16+AI16</f>
        <v>2.3336076487736654E-2</v>
      </c>
      <c r="BY16" s="2">
        <f t="shared" ref="BY16:BY75" si="49">BX16*180/$D$6</f>
        <v>1.337736868723757</v>
      </c>
      <c r="BZ16" s="2"/>
      <c r="CA16" s="27">
        <f>$D$5*$D$4+CA15</f>
        <v>0.24983333333333335</v>
      </c>
      <c r="CB16" s="1">
        <f t="shared" si="12"/>
        <v>2.9155941579084481E-3</v>
      </c>
      <c r="CC16">
        <v>-2</v>
      </c>
      <c r="CD16" s="1">
        <f>CD15+$D$4*$D$5/100</f>
        <v>2.4983333333333333E-3</v>
      </c>
      <c r="CE16" s="1">
        <f>CB16/100</f>
        <v>2.9155941579084481E-5</v>
      </c>
      <c r="CF16" s="1">
        <f>CC16/100</f>
        <v>-0.02</v>
      </c>
      <c r="CG16" s="41">
        <f>CD16/($G$1/100/1000)</f>
        <v>19.986666666666665</v>
      </c>
      <c r="CH16" s="42">
        <f>CE16/($G$1/100/1000)</f>
        <v>0.23324753263267584</v>
      </c>
      <c r="CI16" s="42">
        <f>CF16/($G$1/100/1000)</f>
        <v>-160</v>
      </c>
      <c r="CJ16" s="42">
        <f t="shared" ref="CJ16:CJ75" si="50">CH16-CI16</f>
        <v>160.23324753263267</v>
      </c>
    </row>
    <row r="17" spans="1:88" x14ac:dyDescent="0.2">
      <c r="A17" s="27">
        <f t="shared" ref="A17:A65" si="51">$D$5*$D$4+A16</f>
        <v>0.4996666666666667</v>
      </c>
      <c r="B17">
        <f t="shared" si="13"/>
        <v>0.4996666666666667</v>
      </c>
      <c r="C17" s="1">
        <f t="shared" si="14"/>
        <v>12.5</v>
      </c>
      <c r="D17" s="1">
        <f>SQRT(B17*B17+C17*C17)</f>
        <v>12.509982684951158</v>
      </c>
      <c r="E17">
        <f t="shared" si="15"/>
        <v>3.9952063026785049E-2</v>
      </c>
      <c r="F17" s="1">
        <f t="shared" si="16"/>
        <v>2.2902456512169773</v>
      </c>
      <c r="G17" s="1">
        <f t="shared" si="17"/>
        <v>6.3897899630671632E-3</v>
      </c>
      <c r="H17">
        <f t="shared" si="18"/>
        <v>3.9941435511956308E-2</v>
      </c>
      <c r="I17">
        <f t="shared" si="19"/>
        <v>0.99920202248056134</v>
      </c>
      <c r="J17" s="1">
        <f t="shared" ref="J17:J65" si="52">MOD(D17,$D$4)/$D$4</f>
        <v>1.4662589687384237E-3</v>
      </c>
      <c r="K17" s="2">
        <f t="shared" si="20"/>
        <v>8.405306190220263E-2</v>
      </c>
      <c r="L17" s="33">
        <f t="shared" si="0"/>
        <v>-5.7503333333333337</v>
      </c>
      <c r="M17" s="1">
        <f t="shared" si="21"/>
        <v>12.5</v>
      </c>
      <c r="N17" s="1">
        <f>SQRT(L17*L17+M17*M17)</f>
        <v>13.759227211018954</v>
      </c>
      <c r="O17">
        <f t="shared" si="22"/>
        <v>-0.43116074996001885</v>
      </c>
      <c r="P17" s="1">
        <f t="shared" si="1"/>
        <v>-24.716221335287702</v>
      </c>
      <c r="Q17" s="1">
        <f t="shared" si="23"/>
        <v>5.282164416592473E-3</v>
      </c>
      <c r="R17">
        <f t="shared" si="24"/>
        <v>-0.41792560331645878</v>
      </c>
      <c r="S17">
        <f t="shared" si="2"/>
        <v>0.90848125467319019</v>
      </c>
      <c r="T17" s="1">
        <f t="shared" ref="T17:T65" si="53">MOD(N17,$D$4)/$D$4</f>
        <v>0.10147249187610037</v>
      </c>
      <c r="U17" s="36">
        <f t="shared" si="3"/>
        <v>5.8168944387573456</v>
      </c>
      <c r="V17">
        <f t="shared" si="4"/>
        <v>6.7496666666666663</v>
      </c>
      <c r="W17" s="1">
        <f t="shared" si="25"/>
        <v>12.5</v>
      </c>
      <c r="X17" s="1">
        <f>SQRT(V17*V17+W17*W17)</f>
        <v>14.205914265231616</v>
      </c>
      <c r="Y17">
        <f t="shared" si="26"/>
        <v>0.49511261701131842</v>
      </c>
      <c r="Z17" s="1">
        <f t="shared" si="27"/>
        <v>28.382251930585131</v>
      </c>
      <c r="AA17" s="1">
        <f t="shared" si="5"/>
        <v>4.9552049445483913E-3</v>
      </c>
      <c r="AB17">
        <f t="shared" si="6"/>
        <v>0.47513074770458069</v>
      </c>
      <c r="AC17" s="28">
        <f t="shared" si="7"/>
        <v>0.8799152076113278</v>
      </c>
      <c r="AD17" s="1">
        <f t="shared" ref="AD17:AD65" si="54">MOD(X17,$D$4)/$D$4</f>
        <v>0.13723129541547291</v>
      </c>
      <c r="AE17" s="2">
        <f t="shared" si="8"/>
        <v>7.8667621575748798</v>
      </c>
      <c r="AF17" s="2"/>
      <c r="AG17" s="1">
        <f t="shared" si="9"/>
        <v>4.020358634563653E-4</v>
      </c>
      <c r="AH17" s="1">
        <f t="shared" si="10"/>
        <v>1.5543598598437685E-2</v>
      </c>
      <c r="AI17">
        <f t="shared" si="28"/>
        <v>2.5859278520048878E-2</v>
      </c>
      <c r="AJ17" s="2">
        <f t="shared" ref="AJ17:AJ75" si="55">AI17*(180/$D$6)</f>
        <v>1.4823790234422922</v>
      </c>
      <c r="AK17" s="1">
        <f t="shared" ref="AK17:AK65" si="56">SQRT(AG17*AG17+AH17*AH17)</f>
        <v>1.5548797066810637E-2</v>
      </c>
      <c r="AL17" s="1"/>
      <c r="AM17">
        <f t="shared" si="29"/>
        <v>7.3707332603378972E-2</v>
      </c>
      <c r="AN17" s="40">
        <f t="shared" si="30"/>
        <v>0.14671045502264923</v>
      </c>
      <c r="AP17">
        <v>4</v>
      </c>
      <c r="AQ17">
        <f t="shared" si="31"/>
        <v>1.2929639260024439E-2</v>
      </c>
      <c r="AR17" s="2">
        <f t="shared" si="32"/>
        <v>0.74118951172114611</v>
      </c>
      <c r="AT17" s="27">
        <f t="shared" ref="AT17:AT75" si="57">$D$5*$D$4+AT16</f>
        <v>0.4996666666666667</v>
      </c>
      <c r="AU17" s="1">
        <f t="shared" si="33"/>
        <v>5.1722473803049993E-4</v>
      </c>
      <c r="AW17" s="1">
        <f t="shared" si="34"/>
        <v>1.9984005967466127E-2</v>
      </c>
      <c r="AX17" s="2">
        <f t="shared" si="35"/>
        <v>1.1455799599184404</v>
      </c>
      <c r="AY17" s="1">
        <f t="shared" si="36"/>
        <v>1.9984005967466127E-2</v>
      </c>
      <c r="AZ17" s="2">
        <f t="shared" si="37"/>
        <v>1.1455799599184404</v>
      </c>
      <c r="BA17" s="1"/>
      <c r="BB17" s="1">
        <f t="shared" si="38"/>
        <v>4.5843284487515006E-2</v>
      </c>
      <c r="BC17" s="2">
        <f t="shared" si="39"/>
        <v>2.6279589833607329</v>
      </c>
      <c r="BE17" s="46">
        <f t="shared" ref="BE17:BE75" si="58">$D$5*$D$4+BE16</f>
        <v>0.4996666666666667</v>
      </c>
      <c r="BF17" s="42">
        <f t="shared" ref="BF17:BF75" si="59">BF16+TAN(BB16)*$D$5*$D$4/2+TAN(BB17)*$D$5*$D$4/2</f>
        <v>1.1458037035344218E-2</v>
      </c>
      <c r="BG17">
        <v>-2</v>
      </c>
      <c r="BH17" s="1">
        <f t="shared" si="40"/>
        <v>2.080650663236935E-2</v>
      </c>
      <c r="BI17" s="2">
        <f t="shared" si="41"/>
        <v>1.1927296795625741</v>
      </c>
      <c r="BJ17" s="1">
        <f>BH17/(SQRT(AP17)-1)</f>
        <v>2.080650663236935E-2</v>
      </c>
      <c r="BK17" s="2">
        <f t="shared" si="42"/>
        <v>1.1927296795625741</v>
      </c>
      <c r="BM17" s="1">
        <f>BJ17+AI17</f>
        <v>4.6665785152418232E-2</v>
      </c>
      <c r="BN17" s="2">
        <f t="shared" si="43"/>
        <v>2.6751087030048666</v>
      </c>
      <c r="BP17" s="27">
        <f t="shared" ref="BP17:BP75" si="60">$D$5*$D$4+BP16</f>
        <v>0.4996666666666667</v>
      </c>
      <c r="BQ17" s="1">
        <f t="shared" si="11"/>
        <v>1.1664763461774098E-2</v>
      </c>
      <c r="BR17">
        <v>-2</v>
      </c>
      <c r="BS17" s="42">
        <f t="shared" si="44"/>
        <v>2.0806327552178299E-2</v>
      </c>
      <c r="BT17" s="2">
        <f t="shared" si="45"/>
        <v>1.1927194138191382</v>
      </c>
      <c r="BU17" s="1">
        <f t="shared" si="46"/>
        <v>2.0806327552178299E-2</v>
      </c>
      <c r="BV17" s="2">
        <f t="shared" si="47"/>
        <v>1.1927194138191382</v>
      </c>
      <c r="BX17" s="1">
        <f t="shared" si="48"/>
        <v>4.6665606072227181E-2</v>
      </c>
      <c r="BY17" s="2">
        <f t="shared" si="49"/>
        <v>2.6750984372614304</v>
      </c>
      <c r="BZ17" s="2"/>
      <c r="CA17" s="27">
        <f t="shared" ref="CA17:CA75" si="61">$D$5*$D$4+CA16</f>
        <v>0.4996666666666667</v>
      </c>
      <c r="CB17" s="1">
        <f t="shared" si="12"/>
        <v>1.1664735419829765E-2</v>
      </c>
      <c r="CC17">
        <v>-2</v>
      </c>
      <c r="CD17" s="1">
        <f t="shared" ref="CD17:CD75" si="62">CD16+$D$4*$D$5/100</f>
        <v>4.9966666666666666E-3</v>
      </c>
      <c r="CE17" s="1">
        <f t="shared" ref="CE17:CE75" si="63">CB17/100</f>
        <v>1.1664735419829765E-4</v>
      </c>
      <c r="CF17" s="1">
        <f t="shared" ref="CF17:CF75" si="64">CC17/100</f>
        <v>-0.02</v>
      </c>
      <c r="CG17" s="41">
        <f t="shared" ref="CG17:CG75" si="65">CD17/($G$1/100/1000)</f>
        <v>39.973333333333329</v>
      </c>
      <c r="CH17" s="42">
        <f t="shared" ref="CH17:CH75" si="66">CE17/($G$1/100/1000)</f>
        <v>0.93317883358638121</v>
      </c>
      <c r="CI17" s="42">
        <f t="shared" ref="CI17:CI75" si="67">CF17/($G$1/100/1000)</f>
        <v>-160</v>
      </c>
      <c r="CJ17" s="42">
        <f t="shared" si="50"/>
        <v>160.93317883358637</v>
      </c>
    </row>
    <row r="18" spans="1:88" x14ac:dyDescent="0.2">
      <c r="A18" s="27">
        <f t="shared" si="51"/>
        <v>0.74950000000000006</v>
      </c>
      <c r="B18">
        <f t="shared" si="13"/>
        <v>0.74950000000000006</v>
      </c>
      <c r="C18" s="1">
        <f t="shared" si="14"/>
        <v>12.5</v>
      </c>
      <c r="D18" s="1">
        <f t="shared" ref="D18:D65" si="68">SQRT(B18*B18+C18*C18)</f>
        <v>12.522449850169094</v>
      </c>
      <c r="E18">
        <f t="shared" si="15"/>
        <v>5.9888298509375798E-2</v>
      </c>
      <c r="F18" s="1">
        <f t="shared" si="16"/>
        <v>3.4330871756967016</v>
      </c>
      <c r="G18" s="1">
        <f t="shared" si="17"/>
        <v>6.3770731364564959E-3</v>
      </c>
      <c r="H18">
        <f t="shared" si="18"/>
        <v>5.9852505617331686E-2</v>
      </c>
      <c r="I18">
        <f t="shared" si="19"/>
        <v>0.99820723177671244</v>
      </c>
      <c r="J18" s="1">
        <f t="shared" si="52"/>
        <v>2.4642975452243122E-3</v>
      </c>
      <c r="K18" s="2">
        <f t="shared" si="20"/>
        <v>0.14126546437591597</v>
      </c>
      <c r="L18" s="33">
        <f t="shared" si="0"/>
        <v>-5.5004999999999997</v>
      </c>
      <c r="M18" s="1">
        <f t="shared" si="21"/>
        <v>12.5</v>
      </c>
      <c r="N18" s="1">
        <f t="shared" ref="N18:N65" si="69">SQRT(L18*L18+M18*M18)</f>
        <v>13.656701660723208</v>
      </c>
      <c r="O18">
        <f t="shared" si="22"/>
        <v>-0.41454038615497812</v>
      </c>
      <c r="P18" s="1">
        <f t="shared" si="1"/>
        <v>-23.763461626718488</v>
      </c>
      <c r="Q18" s="1">
        <f t="shared" si="23"/>
        <v>5.3617721657514489E-3</v>
      </c>
      <c r="R18">
        <f t="shared" si="24"/>
        <v>-0.40276928768382531</v>
      </c>
      <c r="S18">
        <f t="shared" si="2"/>
        <v>0.91530153550546611</v>
      </c>
      <c r="T18" s="1">
        <f t="shared" si="53"/>
        <v>9.3264976175306782E-2</v>
      </c>
      <c r="U18" s="36">
        <f t="shared" si="3"/>
        <v>5.3463999081386051</v>
      </c>
      <c r="V18">
        <f t="shared" si="4"/>
        <v>6.9995000000000003</v>
      </c>
      <c r="W18" s="1">
        <f t="shared" si="25"/>
        <v>12.5</v>
      </c>
      <c r="X18" s="1">
        <f t="shared" ref="X18:X65" si="70">SQRT(V18*V18+W18*W18)</f>
        <v>14.326304486852148</v>
      </c>
      <c r="Y18">
        <f t="shared" si="26"/>
        <v>0.5104578707276054</v>
      </c>
      <c r="Z18" s="1">
        <f t="shared" si="27"/>
        <v>29.261916156359543</v>
      </c>
      <c r="AA18" s="1">
        <f t="shared" si="5"/>
        <v>4.872273348089492E-3</v>
      </c>
      <c r="AB18">
        <f t="shared" si="6"/>
        <v>0.48857679985956853</v>
      </c>
      <c r="AC18" s="28">
        <f t="shared" si="7"/>
        <v>0.87252089409880784</v>
      </c>
      <c r="AD18" s="1">
        <f t="shared" si="54"/>
        <v>0.14686893824033204</v>
      </c>
      <c r="AE18" s="2">
        <f t="shared" si="8"/>
        <v>8.4192384978534278</v>
      </c>
      <c r="AF18" s="2"/>
      <c r="AG18" s="1">
        <f t="shared" si="9"/>
        <v>6.0260637024985497E-4</v>
      </c>
      <c r="AH18" s="1">
        <f t="shared" si="10"/>
        <v>1.5524439116691482E-2</v>
      </c>
      <c r="AI18">
        <f t="shared" si="28"/>
        <v>3.8797149700140907E-2</v>
      </c>
      <c r="AJ18" s="2">
        <f t="shared" si="55"/>
        <v>2.2240404286704978</v>
      </c>
      <c r="AK18" s="1">
        <f t="shared" si="56"/>
        <v>1.5536130287987622E-2</v>
      </c>
      <c r="AL18" s="1"/>
      <c r="AM18">
        <f t="shared" si="29"/>
        <v>7.4133398529204267E-2</v>
      </c>
      <c r="AN18" s="40">
        <f t="shared" si="30"/>
        <v>0.14755851618074098</v>
      </c>
      <c r="AP18">
        <v>4</v>
      </c>
      <c r="AQ18">
        <f t="shared" si="31"/>
        <v>1.9398574850070457E-2</v>
      </c>
      <c r="AR18" s="2">
        <f t="shared" si="32"/>
        <v>1.1120202143352491</v>
      </c>
      <c r="AT18" s="27">
        <f t="shared" si="57"/>
        <v>0.74950000000000006</v>
      </c>
      <c r="AU18" s="1">
        <f t="shared" si="33"/>
        <v>1.1640414541242872E-3</v>
      </c>
      <c r="AW18" s="1">
        <f t="shared" si="34"/>
        <v>2.9971022828716692E-2</v>
      </c>
      <c r="AX18" s="2">
        <f t="shared" si="35"/>
        <v>1.71808411120032</v>
      </c>
      <c r="AY18" s="1">
        <f t="shared" si="36"/>
        <v>2.9971022828716692E-2</v>
      </c>
      <c r="AZ18" s="2">
        <f t="shared" si="37"/>
        <v>1.71808411120032</v>
      </c>
      <c r="BA18" s="1"/>
      <c r="BB18" s="1">
        <f t="shared" si="38"/>
        <v>6.8768172528857599E-2</v>
      </c>
      <c r="BC18" s="2">
        <f t="shared" si="39"/>
        <v>3.9421245398708176</v>
      </c>
      <c r="BE18" s="46">
        <f t="shared" si="58"/>
        <v>0.74950000000000006</v>
      </c>
      <c r="BF18" s="42">
        <f t="shared" si="59"/>
        <v>2.5792500265505974E-2</v>
      </c>
      <c r="BG18">
        <v>-2</v>
      </c>
      <c r="BH18" s="1">
        <f t="shared" si="40"/>
        <v>3.1185527472009766E-2</v>
      </c>
      <c r="BI18" s="2">
        <f t="shared" si="41"/>
        <v>1.7877053964846363</v>
      </c>
      <c r="BJ18" s="1">
        <f>BH18/(SQRT(AP18)-1)</f>
        <v>3.1185527472009766E-2</v>
      </c>
      <c r="BK18" s="2">
        <f t="shared" si="42"/>
        <v>1.7877053964846363</v>
      </c>
      <c r="BM18" s="1">
        <f>BJ18+AI18</f>
        <v>6.9982677172150676E-2</v>
      </c>
      <c r="BN18" s="2">
        <f t="shared" si="43"/>
        <v>4.0117458251551339</v>
      </c>
      <c r="BP18" s="27">
        <f t="shared" si="60"/>
        <v>0.74950000000000006</v>
      </c>
      <c r="BQ18" s="1">
        <f t="shared" si="11"/>
        <v>2.6254635293687857E-2</v>
      </c>
      <c r="BR18">
        <v>-2</v>
      </c>
      <c r="BS18" s="42">
        <f t="shared" si="44"/>
        <v>3.1184928020166994E-2</v>
      </c>
      <c r="BT18" s="2">
        <f t="shared" si="45"/>
        <v>1.7876710330032035</v>
      </c>
      <c r="BU18" s="1">
        <f t="shared" si="46"/>
        <v>3.1184928020166994E-2</v>
      </c>
      <c r="BV18" s="2">
        <f t="shared" si="47"/>
        <v>1.7876710330032035</v>
      </c>
      <c r="BX18" s="1">
        <f t="shared" si="48"/>
        <v>6.99820777203079E-2</v>
      </c>
      <c r="BY18" s="2">
        <f t="shared" si="49"/>
        <v>4.0117114616737011</v>
      </c>
      <c r="BZ18" s="2"/>
      <c r="CA18" s="27">
        <f t="shared" si="61"/>
        <v>0.74950000000000006</v>
      </c>
      <c r="CB18" s="1">
        <f t="shared" si="12"/>
        <v>2.6254509583395584E-2</v>
      </c>
      <c r="CC18">
        <v>-2</v>
      </c>
      <c r="CD18" s="1">
        <f t="shared" si="62"/>
        <v>7.4949999999999999E-3</v>
      </c>
      <c r="CE18" s="1">
        <f t="shared" si="63"/>
        <v>2.6254509583395583E-4</v>
      </c>
      <c r="CF18" s="1">
        <f t="shared" si="64"/>
        <v>-0.02</v>
      </c>
      <c r="CG18" s="41">
        <f t="shared" si="65"/>
        <v>59.96</v>
      </c>
      <c r="CH18" s="42">
        <f t="shared" si="66"/>
        <v>2.1003607666716464</v>
      </c>
      <c r="CI18" s="42">
        <f t="shared" si="67"/>
        <v>-160</v>
      </c>
      <c r="CJ18" s="42">
        <f t="shared" si="50"/>
        <v>162.10036076667166</v>
      </c>
    </row>
    <row r="19" spans="1:88" x14ac:dyDescent="0.2">
      <c r="A19" s="27">
        <f t="shared" si="51"/>
        <v>0.99933333333333341</v>
      </c>
      <c r="B19">
        <f t="shared" si="13"/>
        <v>0.99933333333333341</v>
      </c>
      <c r="C19" s="1">
        <f t="shared" si="14"/>
        <v>12.5</v>
      </c>
      <c r="D19" s="1">
        <f t="shared" si="68"/>
        <v>12.539883058111471</v>
      </c>
      <c r="E19">
        <f t="shared" si="15"/>
        <v>7.9776991316974175E-2</v>
      </c>
      <c r="F19" s="1">
        <f t="shared" si="16"/>
        <v>4.5732033239029777</v>
      </c>
      <c r="G19" s="1">
        <f t="shared" si="17"/>
        <v>6.3593543803675302E-3</v>
      </c>
      <c r="H19">
        <f t="shared" si="18"/>
        <v>7.9692396548061165E-2</v>
      </c>
      <c r="I19">
        <f t="shared" si="19"/>
        <v>0.99681950318622203</v>
      </c>
      <c r="J19" s="1">
        <f t="shared" si="52"/>
        <v>3.8598845719656077E-3</v>
      </c>
      <c r="K19" s="2">
        <f t="shared" si="20"/>
        <v>0.22126726845662717</v>
      </c>
      <c r="L19" s="33">
        <f t="shared" si="0"/>
        <v>-5.2506666666666666</v>
      </c>
      <c r="M19" s="1">
        <f t="shared" si="21"/>
        <v>12.5</v>
      </c>
      <c r="N19" s="1">
        <f t="shared" si="69"/>
        <v>13.558005031878563</v>
      </c>
      <c r="O19">
        <f t="shared" si="22"/>
        <v>-0.397673326712361</v>
      </c>
      <c r="P19" s="1">
        <f t="shared" si="1"/>
        <v>-22.796560130007954</v>
      </c>
      <c r="Q19" s="1">
        <f t="shared" si="23"/>
        <v>5.4401192342606155E-3</v>
      </c>
      <c r="R19">
        <f t="shared" si="24"/>
        <v>-0.3872742821912899</v>
      </c>
      <c r="S19">
        <f t="shared" si="2"/>
        <v>0.92196454940155981</v>
      </c>
      <c r="T19" s="1">
        <f t="shared" si="53"/>
        <v>8.5363978535975688E-2</v>
      </c>
      <c r="U19" s="36">
        <f t="shared" si="3"/>
        <v>4.8934764765845928</v>
      </c>
      <c r="V19">
        <f t="shared" si="4"/>
        <v>7.2493333333333334</v>
      </c>
      <c r="W19" s="1">
        <f t="shared" si="25"/>
        <v>12.5</v>
      </c>
      <c r="X19" s="1">
        <f t="shared" si="70"/>
        <v>14.450011549399459</v>
      </c>
      <c r="Y19">
        <f t="shared" si="26"/>
        <v>0.52554388441674971</v>
      </c>
      <c r="Z19" s="1">
        <f t="shared" si="27"/>
        <v>30.12671948885826</v>
      </c>
      <c r="AA19" s="1">
        <f t="shared" si="5"/>
        <v>4.7892070328138759E-3</v>
      </c>
      <c r="AB19">
        <f t="shared" si="6"/>
        <v>0.5016835667259113</v>
      </c>
      <c r="AC19" s="28">
        <f t="shared" si="7"/>
        <v>0.86505121170782029</v>
      </c>
      <c r="AD19" s="1">
        <f t="shared" si="54"/>
        <v>0.15677210535552705</v>
      </c>
      <c r="AE19" s="2">
        <f t="shared" si="8"/>
        <v>8.9869359757945428</v>
      </c>
      <c r="AF19" s="2"/>
      <c r="AG19" s="1">
        <f t="shared" si="9"/>
        <v>8.0264038559747319E-4</v>
      </c>
      <c r="AH19" s="1">
        <f t="shared" si="10"/>
        <v>1.5497634899384192E-2</v>
      </c>
      <c r="AI19">
        <f t="shared" si="28"/>
        <v>5.1744920853990815E-2</v>
      </c>
      <c r="AJ19" s="2">
        <f t="shared" si="55"/>
        <v>2.9662693483179448</v>
      </c>
      <c r="AK19" s="1">
        <f t="shared" si="56"/>
        <v>1.5518405815778982E-2</v>
      </c>
      <c r="AL19" s="1"/>
      <c r="AM19">
        <f t="shared" si="29"/>
        <v>7.4730846301435075E-2</v>
      </c>
      <c r="AN19" s="40">
        <f t="shared" si="30"/>
        <v>0.14874770362546791</v>
      </c>
      <c r="AP19">
        <v>4</v>
      </c>
      <c r="AQ19">
        <f t="shared" si="31"/>
        <v>2.5872460426995411E-2</v>
      </c>
      <c r="AR19" s="2">
        <f t="shared" si="32"/>
        <v>1.4831346741589726</v>
      </c>
      <c r="AT19" s="27">
        <f t="shared" si="57"/>
        <v>0.99933333333333341</v>
      </c>
      <c r="AU19" s="1">
        <f t="shared" si="33"/>
        <v>2.0701192625417722E-3</v>
      </c>
      <c r="AW19" s="1">
        <f t="shared" si="34"/>
        <v>3.9952063026785049E-2</v>
      </c>
      <c r="AX19" s="2">
        <f t="shared" si="35"/>
        <v>2.2902456512169773</v>
      </c>
      <c r="AY19" s="1">
        <f t="shared" si="36"/>
        <v>3.9952063026785049E-2</v>
      </c>
      <c r="AZ19" s="2">
        <f t="shared" si="37"/>
        <v>2.2902456512169773</v>
      </c>
      <c r="BA19" s="1"/>
      <c r="BB19" s="1">
        <f t="shared" si="38"/>
        <v>9.1696983880775865E-2</v>
      </c>
      <c r="BC19" s="2">
        <f t="shared" si="39"/>
        <v>5.2565149995349216</v>
      </c>
      <c r="BE19" s="46">
        <f t="shared" si="58"/>
        <v>0.99933333333333341</v>
      </c>
      <c r="BF19" s="42">
        <f t="shared" si="59"/>
        <v>4.5883052449073237E-2</v>
      </c>
      <c r="BG19">
        <v>-2</v>
      </c>
      <c r="BH19" s="1">
        <f t="shared" si="40"/>
        <v>4.1535533611919341E-2</v>
      </c>
      <c r="BI19" s="2">
        <f t="shared" si="41"/>
        <v>2.381017850364803</v>
      </c>
      <c r="BJ19" s="1">
        <f>BH19/(SQRT(AP19)-1)</f>
        <v>4.1535533611919341E-2</v>
      </c>
      <c r="BK19" s="2">
        <f t="shared" si="42"/>
        <v>2.381017850364803</v>
      </c>
      <c r="BM19" s="1">
        <f>BJ19+AI19</f>
        <v>9.3280454465910156E-2</v>
      </c>
      <c r="BN19" s="2">
        <f t="shared" si="43"/>
        <v>5.3472871986827473</v>
      </c>
      <c r="BP19" s="27">
        <f t="shared" si="60"/>
        <v>0.99933333333333341</v>
      </c>
      <c r="BQ19" s="1">
        <f t="shared" si="11"/>
        <v>4.6697135534551973E-2</v>
      </c>
      <c r="BR19">
        <v>-2</v>
      </c>
      <c r="BS19" s="42">
        <f t="shared" si="44"/>
        <v>4.1534129073880099E-2</v>
      </c>
      <c r="BT19" s="2">
        <f t="shared" si="45"/>
        <v>2.3809373354453558</v>
      </c>
      <c r="BU19" s="1">
        <f t="shared" si="46"/>
        <v>4.1534129073880099E-2</v>
      </c>
      <c r="BV19" s="2">
        <f t="shared" si="47"/>
        <v>2.3809373354453558</v>
      </c>
      <c r="BX19" s="1">
        <f t="shared" si="48"/>
        <v>9.3279049927870922E-2</v>
      </c>
      <c r="BY19" s="2">
        <f t="shared" si="49"/>
        <v>5.3472066837633001</v>
      </c>
      <c r="BZ19" s="2"/>
      <c r="CA19" s="27">
        <f t="shared" si="61"/>
        <v>0.99933333333333341</v>
      </c>
      <c r="CB19" s="1">
        <f t="shared" si="12"/>
        <v>4.6696757589076814E-2</v>
      </c>
      <c r="CC19">
        <v>-2</v>
      </c>
      <c r="CD19" s="1">
        <f t="shared" si="62"/>
        <v>9.9933333333333332E-3</v>
      </c>
      <c r="CE19" s="1">
        <f t="shared" si="63"/>
        <v>4.6696757589076811E-4</v>
      </c>
      <c r="CF19" s="1">
        <f t="shared" si="64"/>
        <v>-0.02</v>
      </c>
      <c r="CG19" s="41">
        <f t="shared" si="65"/>
        <v>79.946666666666658</v>
      </c>
      <c r="CH19" s="42">
        <f t="shared" si="66"/>
        <v>3.7357406071261448</v>
      </c>
      <c r="CI19" s="42">
        <f t="shared" si="67"/>
        <v>-160</v>
      </c>
      <c r="CJ19" s="42">
        <f t="shared" si="50"/>
        <v>163.73574060712613</v>
      </c>
    </row>
    <row r="20" spans="1:88" x14ac:dyDescent="0.2">
      <c r="A20" s="27">
        <f t="shared" si="51"/>
        <v>1.2491666666666668</v>
      </c>
      <c r="B20">
        <f t="shared" si="13"/>
        <v>1.2491666666666668</v>
      </c>
      <c r="C20" s="1">
        <f t="shared" si="14"/>
        <v>12.5</v>
      </c>
      <c r="D20" s="1">
        <f t="shared" si="68"/>
        <v>12.562261634001702</v>
      </c>
      <c r="E20">
        <f t="shared" si="15"/>
        <v>9.9602645454907823E-2</v>
      </c>
      <c r="F20" s="1">
        <f t="shared" si="16"/>
        <v>5.7097057904087283</v>
      </c>
      <c r="G20" s="1">
        <f t="shared" si="17"/>
        <v>6.3367172885155044E-3</v>
      </c>
      <c r="H20">
        <f t="shared" si="18"/>
        <v>9.943803934839282E-2</v>
      </c>
      <c r="I20">
        <f t="shared" si="19"/>
        <v>0.99504375598792005</v>
      </c>
      <c r="J20" s="1">
        <f t="shared" si="52"/>
        <v>5.651364963445097E-3</v>
      </c>
      <c r="K20" s="2">
        <f t="shared" si="20"/>
        <v>0.32396359663061064</v>
      </c>
      <c r="L20" s="33">
        <f t="shared" si="0"/>
        <v>-5.0008333333333335</v>
      </c>
      <c r="M20" s="1">
        <f t="shared" si="21"/>
        <v>12.5</v>
      </c>
      <c r="N20" s="1">
        <f t="shared" si="69"/>
        <v>13.463221532299681</v>
      </c>
      <c r="O20">
        <f t="shared" si="22"/>
        <v>-0.38056384705552132</v>
      </c>
      <c r="P20" s="1">
        <f t="shared" si="1"/>
        <v>-21.815761933119056</v>
      </c>
      <c r="Q20" s="1">
        <f t="shared" si="23"/>
        <v>5.5169877035654005E-3</v>
      </c>
      <c r="R20">
        <f t="shared" si="24"/>
        <v>-0.37144403524340808</v>
      </c>
      <c r="S20">
        <f t="shared" si="2"/>
        <v>0.92845534555092835</v>
      </c>
      <c r="T20" s="1">
        <f t="shared" si="53"/>
        <v>7.7776240077359324E-2</v>
      </c>
      <c r="U20" s="36">
        <f t="shared" si="3"/>
        <v>4.4585105776830183</v>
      </c>
      <c r="V20">
        <f t="shared" si="4"/>
        <v>7.4991666666666665</v>
      </c>
      <c r="W20" s="1">
        <f t="shared" si="25"/>
        <v>12.5</v>
      </c>
      <c r="X20" s="1">
        <f t="shared" si="70"/>
        <v>14.576951008165063</v>
      </c>
      <c r="Y20">
        <f t="shared" si="26"/>
        <v>0.54037047922098469</v>
      </c>
      <c r="Z20" s="1">
        <f t="shared" si="27"/>
        <v>30.976651675088291</v>
      </c>
      <c r="AA20" s="1">
        <f t="shared" si="5"/>
        <v>4.7061591704539519E-3</v>
      </c>
      <c r="AB20">
        <f t="shared" si="6"/>
        <v>0.51445371960611785</v>
      </c>
      <c r="AC20" s="28">
        <f t="shared" si="7"/>
        <v>0.85751814580417474</v>
      </c>
      <c r="AD20" s="1">
        <f t="shared" si="54"/>
        <v>0.16693403667765674</v>
      </c>
      <c r="AE20" s="2">
        <f t="shared" si="8"/>
        <v>9.5694670706936975</v>
      </c>
      <c r="AF20" s="2"/>
      <c r="AG20" s="1">
        <f t="shared" si="9"/>
        <v>1.0019596583729275E-3</v>
      </c>
      <c r="AH20" s="1">
        <f t="shared" si="10"/>
        <v>1.546320458181908E-2</v>
      </c>
      <c r="AI20">
        <f t="shared" si="28"/>
        <v>6.470592229959167E-2</v>
      </c>
      <c r="AJ20" s="2">
        <f t="shared" si="55"/>
        <v>3.7092566923332804</v>
      </c>
      <c r="AK20" s="1">
        <f t="shared" si="56"/>
        <v>1.5495632258678489E-2</v>
      </c>
      <c r="AL20" s="1"/>
      <c r="AM20">
        <f t="shared" si="29"/>
        <v>7.550063860456005E-2</v>
      </c>
      <c r="AN20" s="40">
        <f t="shared" si="30"/>
        <v>0.15027993352818481</v>
      </c>
      <c r="AP20">
        <v>4</v>
      </c>
      <c r="AQ20">
        <f t="shared" si="31"/>
        <v>3.2352961149795842E-2</v>
      </c>
      <c r="AR20" s="2">
        <f t="shared" si="32"/>
        <v>1.8546283461666404</v>
      </c>
      <c r="AT20" s="27">
        <f t="shared" si="57"/>
        <v>1.2491666666666668</v>
      </c>
      <c r="AU20" s="1">
        <f t="shared" si="33"/>
        <v>3.2359945819650511E-3</v>
      </c>
      <c r="AW20" s="1">
        <f t="shared" si="34"/>
        <v>4.9925145458862313E-2</v>
      </c>
      <c r="AX20" s="2">
        <f t="shared" si="35"/>
        <v>2.8619510135653554</v>
      </c>
      <c r="AY20" s="1">
        <f t="shared" si="36"/>
        <v>4.9925145458862313E-2</v>
      </c>
      <c r="AZ20" s="2">
        <f t="shared" si="37"/>
        <v>2.8619510135653554</v>
      </c>
      <c r="BA20" s="1"/>
      <c r="BB20" s="1">
        <f t="shared" si="38"/>
        <v>0.11463106775845398</v>
      </c>
      <c r="BC20" s="2">
        <f t="shared" si="39"/>
        <v>6.5712077058986358</v>
      </c>
      <c r="BE20" s="46">
        <f t="shared" si="58"/>
        <v>1.2491666666666668</v>
      </c>
      <c r="BF20" s="42">
        <f t="shared" si="59"/>
        <v>7.1752129066076628E-2</v>
      </c>
      <c r="BG20">
        <v>-2</v>
      </c>
      <c r="BH20" s="1">
        <f t="shared" si="40"/>
        <v>5.1846959928167777E-2</v>
      </c>
      <c r="BI20" s="2">
        <f t="shared" si="41"/>
        <v>2.9721187219968788</v>
      </c>
      <c r="BJ20" s="1">
        <f>BH20/(SQRT(AP20)-1)</f>
        <v>5.1846959928167777E-2</v>
      </c>
      <c r="BK20" s="2">
        <f t="shared" si="42"/>
        <v>2.9721187219968788</v>
      </c>
      <c r="BM20" s="1">
        <f>BJ20+AI20</f>
        <v>0.11655288222775945</v>
      </c>
      <c r="BN20" s="2">
        <f t="shared" si="43"/>
        <v>6.6813754143301596</v>
      </c>
      <c r="BP20" s="27">
        <f t="shared" si="60"/>
        <v>1.2491666666666668</v>
      </c>
      <c r="BQ20" s="1">
        <f t="shared" si="11"/>
        <v>7.3009018964967906E-2</v>
      </c>
      <c r="BR20">
        <v>-2</v>
      </c>
      <c r="BS20" s="42">
        <f t="shared" si="44"/>
        <v>5.1844257764509225E-2</v>
      </c>
      <c r="BT20" s="2">
        <f t="shared" si="45"/>
        <v>2.9719638208954331</v>
      </c>
      <c r="BU20" s="1">
        <f t="shared" si="46"/>
        <v>5.1844257764509225E-2</v>
      </c>
      <c r="BV20" s="2">
        <f t="shared" si="47"/>
        <v>2.9719638208954331</v>
      </c>
      <c r="BX20" s="1">
        <f t="shared" si="48"/>
        <v>0.11655018006410089</v>
      </c>
      <c r="BY20" s="2">
        <f t="shared" si="49"/>
        <v>6.6812205132287135</v>
      </c>
      <c r="BZ20" s="2"/>
      <c r="CA20" s="27">
        <f t="shared" si="61"/>
        <v>1.2491666666666668</v>
      </c>
      <c r="CB20" s="1">
        <f t="shared" si="12"/>
        <v>7.3008121861344533E-2</v>
      </c>
      <c r="CC20">
        <v>-2</v>
      </c>
      <c r="CD20" s="1">
        <f t="shared" si="62"/>
        <v>1.2491666666666667E-2</v>
      </c>
      <c r="CE20" s="1">
        <f t="shared" si="63"/>
        <v>7.3008121861344532E-4</v>
      </c>
      <c r="CF20" s="1">
        <f t="shared" si="64"/>
        <v>-0.02</v>
      </c>
      <c r="CG20" s="41">
        <f t="shared" si="65"/>
        <v>99.933333333333337</v>
      </c>
      <c r="CH20" s="42">
        <f t="shared" si="66"/>
        <v>5.8406497489075626</v>
      </c>
      <c r="CI20" s="42">
        <f t="shared" si="67"/>
        <v>-160</v>
      </c>
      <c r="CJ20" s="42">
        <f t="shared" si="50"/>
        <v>165.84064974890757</v>
      </c>
    </row>
    <row r="21" spans="1:88" x14ac:dyDescent="0.2">
      <c r="A21" s="27">
        <f t="shared" si="51"/>
        <v>1.4990000000000001</v>
      </c>
      <c r="B21">
        <f t="shared" si="13"/>
        <v>1.4990000000000001</v>
      </c>
      <c r="C21" s="1">
        <f t="shared" si="14"/>
        <v>12.5</v>
      </c>
      <c r="D21" s="1">
        <f t="shared" si="68"/>
        <v>12.589559205945219</v>
      </c>
      <c r="E21">
        <f t="shared" si="15"/>
        <v>0.11935006091883225</v>
      </c>
      <c r="F21" s="1">
        <f t="shared" si="16"/>
        <v>6.8417232373852883</v>
      </c>
      <c r="G21" s="1">
        <f t="shared" si="17"/>
        <v>6.3092676434931402E-3</v>
      </c>
      <c r="H21">
        <f t="shared" si="18"/>
        <v>0.11906691691732314</v>
      </c>
      <c r="I21">
        <f t="shared" si="19"/>
        <v>0.99288623179889213</v>
      </c>
      <c r="J21" s="1">
        <f t="shared" si="52"/>
        <v>7.8366275606579598E-3</v>
      </c>
      <c r="K21" s="2">
        <f t="shared" si="20"/>
        <v>0.44923342704408686</v>
      </c>
      <c r="L21" s="33">
        <f t="shared" si="0"/>
        <v>-4.7509999999999994</v>
      </c>
      <c r="M21" s="1">
        <f t="shared" si="21"/>
        <v>12.5</v>
      </c>
      <c r="N21" s="1">
        <f t="shared" si="69"/>
        <v>13.372434370749403</v>
      </c>
      <c r="O21">
        <f t="shared" si="22"/>
        <v>-0.36321691371653197</v>
      </c>
      <c r="P21" s="1">
        <f t="shared" si="1"/>
        <v>-20.821351741712022</v>
      </c>
      <c r="Q21" s="1">
        <f t="shared" si="23"/>
        <v>5.592153059510838E-3</v>
      </c>
      <c r="R21">
        <f t="shared" si="24"/>
        <v>-0.35528310465237672</v>
      </c>
      <c r="S21">
        <f t="shared" si="2"/>
        <v>0.93475874724367691</v>
      </c>
      <c r="T21" s="1">
        <f t="shared" si="53"/>
        <v>7.050842194124636E-2</v>
      </c>
      <c r="U21" s="36">
        <f t="shared" si="3"/>
        <v>4.0418840603262245</v>
      </c>
      <c r="V21">
        <f t="shared" si="4"/>
        <v>7.7490000000000006</v>
      </c>
      <c r="W21" s="1">
        <f t="shared" si="25"/>
        <v>12.5</v>
      </c>
      <c r="X21" s="1">
        <f t="shared" si="70"/>
        <v>14.707039164971311</v>
      </c>
      <c r="Y21">
        <f t="shared" si="26"/>
        <v>0.55493793850137407</v>
      </c>
      <c r="Z21" s="1">
        <f t="shared" si="27"/>
        <v>31.811728958677492</v>
      </c>
      <c r="AA21" s="1">
        <f t="shared" si="5"/>
        <v>4.6232726083890539E-3</v>
      </c>
      <c r="AB21">
        <f t="shared" si="6"/>
        <v>0.52689055309353405</v>
      </c>
      <c r="AC21" s="28">
        <f t="shared" si="7"/>
        <v>0.84993314152396116</v>
      </c>
      <c r="AD21" s="1">
        <f t="shared" si="54"/>
        <v>0.17734803188562862</v>
      </c>
      <c r="AE21" s="2">
        <f t="shared" si="8"/>
        <v>10.166447687711194</v>
      </c>
      <c r="AF21" s="2"/>
      <c r="AG21" s="1">
        <f t="shared" si="9"/>
        <v>1.2003862073789494E-3</v>
      </c>
      <c r="AH21" s="1">
        <f t="shared" si="10"/>
        <v>1.5421171576431612E-2</v>
      </c>
      <c r="AI21">
        <f t="shared" si="28"/>
        <v>7.7683499086202062E-2</v>
      </c>
      <c r="AJ21" s="2">
        <f t="shared" si="55"/>
        <v>4.4531942151326023</v>
      </c>
      <c r="AK21" s="1">
        <f t="shared" si="56"/>
        <v>1.5467820138487772E-2</v>
      </c>
      <c r="AL21" s="1"/>
      <c r="AM21">
        <f t="shared" si="29"/>
        <v>7.6444022691627381E-2</v>
      </c>
      <c r="AN21" s="40">
        <f t="shared" si="30"/>
        <v>0.15215768847855768</v>
      </c>
      <c r="AP21">
        <v>4</v>
      </c>
      <c r="AQ21">
        <f t="shared" si="31"/>
        <v>3.8841749543101031E-2</v>
      </c>
      <c r="AR21" s="2">
        <f t="shared" si="32"/>
        <v>2.2265971075663011</v>
      </c>
      <c r="AT21" s="27">
        <f t="shared" si="57"/>
        <v>1.4990000000000001</v>
      </c>
      <c r="AU21" s="1">
        <f t="shared" si="33"/>
        <v>4.6623598022204468E-3</v>
      </c>
      <c r="AW21" s="1">
        <f t="shared" si="34"/>
        <v>5.9888298509375798E-2</v>
      </c>
      <c r="AX21" s="2">
        <f t="shared" si="35"/>
        <v>3.4330871756967016</v>
      </c>
      <c r="AY21" s="1">
        <f t="shared" si="36"/>
        <v>5.9888298509375798E-2</v>
      </c>
      <c r="AZ21" s="2">
        <f t="shared" si="37"/>
        <v>3.4330871756967016</v>
      </c>
      <c r="BA21" s="1"/>
      <c r="BB21" s="1">
        <f t="shared" si="38"/>
        <v>0.13757179759557786</v>
      </c>
      <c r="BC21" s="2">
        <f t="shared" si="39"/>
        <v>7.8862813908293043</v>
      </c>
      <c r="BE21" s="46">
        <f t="shared" si="58"/>
        <v>1.4990000000000001</v>
      </c>
      <c r="BF21" s="42">
        <f t="shared" si="59"/>
        <v>0.10342876334619965</v>
      </c>
      <c r="BG21">
        <v>-2</v>
      </c>
      <c r="BH21" s="1">
        <f t="shared" si="40"/>
        <v>6.2110331192486087E-2</v>
      </c>
      <c r="BI21" s="2">
        <f t="shared" si="41"/>
        <v>3.5604648454291388</v>
      </c>
      <c r="BJ21" s="1">
        <f>BH21/(SQRT(AP21)-1)</f>
        <v>6.2110331192486087E-2</v>
      </c>
      <c r="BK21" s="2">
        <f t="shared" si="42"/>
        <v>3.5604648454291388</v>
      </c>
      <c r="BM21" s="1">
        <f>BJ21+AI21</f>
        <v>0.13979383027868814</v>
      </c>
      <c r="BN21" s="2">
        <f t="shared" si="43"/>
        <v>8.0136590605617393</v>
      </c>
      <c r="BP21" s="27">
        <f t="shared" si="60"/>
        <v>1.4990000000000001</v>
      </c>
      <c r="BQ21" s="1">
        <f t="shared" si="11"/>
        <v>0.10521193312661137</v>
      </c>
      <c r="BR21">
        <v>-2</v>
      </c>
      <c r="BS21" s="42">
        <f t="shared" si="44"/>
        <v>6.2105748420828479E-2</v>
      </c>
      <c r="BT21" s="2">
        <f t="shared" si="45"/>
        <v>3.5602021387736067</v>
      </c>
      <c r="BU21" s="1">
        <f t="shared" si="46"/>
        <v>6.2105748420828479E-2</v>
      </c>
      <c r="BV21" s="2">
        <f t="shared" si="47"/>
        <v>3.5602021387736067</v>
      </c>
      <c r="BX21" s="1">
        <f t="shared" si="48"/>
        <v>0.13978924750703053</v>
      </c>
      <c r="BY21" s="2">
        <f t="shared" si="49"/>
        <v>8.0133963539062076</v>
      </c>
      <c r="BZ21" s="2"/>
      <c r="CA21" s="27">
        <f t="shared" si="61"/>
        <v>1.4990000000000001</v>
      </c>
      <c r="CB21" s="1">
        <f t="shared" si="12"/>
        <v>0.10521011005171441</v>
      </c>
      <c r="CC21">
        <v>-2</v>
      </c>
      <c r="CD21" s="1">
        <f t="shared" si="62"/>
        <v>1.499E-2</v>
      </c>
      <c r="CE21" s="1">
        <f t="shared" si="63"/>
        <v>1.052101100517144E-3</v>
      </c>
      <c r="CF21" s="1">
        <f t="shared" si="64"/>
        <v>-0.02</v>
      </c>
      <c r="CG21" s="41">
        <f t="shared" si="65"/>
        <v>119.92</v>
      </c>
      <c r="CH21" s="42">
        <f t="shared" si="66"/>
        <v>8.4168088041371529</v>
      </c>
      <c r="CI21" s="42">
        <f t="shared" si="67"/>
        <v>-160</v>
      </c>
      <c r="CJ21" s="42">
        <f t="shared" si="50"/>
        <v>168.41680880413716</v>
      </c>
    </row>
    <row r="22" spans="1:88" x14ac:dyDescent="0.2">
      <c r="A22" s="27">
        <f t="shared" si="51"/>
        <v>1.7488333333333335</v>
      </c>
      <c r="B22">
        <f t="shared" si="13"/>
        <v>1.7488333333333335</v>
      </c>
      <c r="C22" s="1">
        <f t="shared" si="14"/>
        <v>12.5</v>
      </c>
      <c r="D22" s="1">
        <f t="shared" si="68"/>
        <v>12.621743858428509</v>
      </c>
      <c r="E22">
        <f t="shared" si="15"/>
        <v>0.13900440114350746</v>
      </c>
      <c r="F22" s="1">
        <f t="shared" si="16"/>
        <v>7.9684051610927833</v>
      </c>
      <c r="G22" s="1">
        <f t="shared" si="17"/>
        <v>6.2771321966528801E-3</v>
      </c>
      <c r="H22">
        <f t="shared" si="18"/>
        <v>0.13855718773483927</v>
      </c>
      <c r="I22">
        <f t="shared" si="19"/>
        <v>0.99035443439559179</v>
      </c>
      <c r="J22" s="1">
        <f t="shared" si="52"/>
        <v>1.041311741922684E-2</v>
      </c>
      <c r="K22" s="2">
        <f t="shared" si="20"/>
        <v>0.5969302979174621</v>
      </c>
      <c r="L22" s="33">
        <f t="shared" si="0"/>
        <v>-4.5011666666666663</v>
      </c>
      <c r="M22" s="1">
        <f t="shared" si="21"/>
        <v>12.5</v>
      </c>
      <c r="N22" s="1">
        <f t="shared" si="69"/>
        <v>13.285725473646936</v>
      </c>
      <c r="O22">
        <f t="shared" si="22"/>
        <v>-0.34563820324194544</v>
      </c>
      <c r="P22" s="1">
        <f t="shared" si="1"/>
        <v>-19.813654962914068</v>
      </c>
      <c r="Q22" s="1">
        <f t="shared" si="23"/>
        <v>5.665385301660701E-3</v>
      </c>
      <c r="R22">
        <f t="shared" si="24"/>
        <v>-0.33879720573746691</v>
      </c>
      <c r="S22">
        <f t="shared" si="2"/>
        <v>0.94085942275373136</v>
      </c>
      <c r="T22" s="1">
        <f t="shared" si="53"/>
        <v>6.3567082613497181E-2</v>
      </c>
      <c r="U22" s="36">
        <f t="shared" si="3"/>
        <v>3.6439728886718128</v>
      </c>
      <c r="V22">
        <f t="shared" si="4"/>
        <v>7.9988333333333337</v>
      </c>
      <c r="W22" s="1">
        <f t="shared" si="25"/>
        <v>12.5</v>
      </c>
      <c r="X22" s="1">
        <f t="shared" si="70"/>
        <v>14.840193216209972</v>
      </c>
      <c r="Y22">
        <f t="shared" si="26"/>
        <v>0.56924697565765248</v>
      </c>
      <c r="Z22" s="1">
        <f t="shared" si="27"/>
        <v>32.631992235152047</v>
      </c>
      <c r="AA22" s="1">
        <f t="shared" si="5"/>
        <v>4.5406799236240832E-3</v>
      </c>
      <c r="AB22">
        <f t="shared" si="6"/>
        <v>0.5389979238677427</v>
      </c>
      <c r="AC22" s="28">
        <f t="shared" si="7"/>
        <v>0.84230709249433666</v>
      </c>
      <c r="AD22" s="1">
        <f t="shared" si="54"/>
        <v>0.18800746227164547</v>
      </c>
      <c r="AE22" s="2">
        <f t="shared" si="8"/>
        <v>10.777497837228083</v>
      </c>
      <c r="AF22" s="2"/>
      <c r="AG22" s="1">
        <f t="shared" si="9"/>
        <v>1.3977421263605969E-3</v>
      </c>
      <c r="AH22" s="1">
        <f t="shared" si="10"/>
        <v>1.5371563755255693E-2</v>
      </c>
      <c r="AI22">
        <f t="shared" si="28"/>
        <v>9.0681001292334834E-2</v>
      </c>
      <c r="AJ22" s="2">
        <f t="shared" si="55"/>
        <v>5.198273959433207</v>
      </c>
      <c r="AK22" s="1">
        <f t="shared" si="56"/>
        <v>1.5434981546269938E-2</v>
      </c>
      <c r="AL22" s="1"/>
      <c r="AM22">
        <f t="shared" si="29"/>
        <v>7.7562536194887621E-2</v>
      </c>
      <c r="AN22" s="40">
        <f t="shared" si="30"/>
        <v>0.15438402905033363</v>
      </c>
      <c r="AP22">
        <v>4</v>
      </c>
      <c r="AQ22">
        <f t="shared" si="31"/>
        <v>4.5340500646167417E-2</v>
      </c>
      <c r="AR22" s="2">
        <f t="shared" si="32"/>
        <v>2.5991369797166035</v>
      </c>
      <c r="AT22" s="27">
        <f t="shared" si="57"/>
        <v>1.7488333333333335</v>
      </c>
      <c r="AU22" s="1">
        <f t="shared" si="33"/>
        <v>6.3500650319092099E-3</v>
      </c>
      <c r="AW22" s="1">
        <f t="shared" si="34"/>
        <v>6.9839562368710847E-2</v>
      </c>
      <c r="AX22" s="2">
        <f t="shared" si="35"/>
        <v>4.0035417918369269</v>
      </c>
      <c r="AY22" s="1">
        <f t="shared" si="36"/>
        <v>6.9839562368710847E-2</v>
      </c>
      <c r="AZ22" s="2">
        <f t="shared" si="37"/>
        <v>4.0035417918369269</v>
      </c>
      <c r="BA22" s="1"/>
      <c r="BB22" s="1">
        <f t="shared" si="38"/>
        <v>0.16052056366104567</v>
      </c>
      <c r="BC22" s="2">
        <f t="shared" si="39"/>
        <v>9.201815751270134</v>
      </c>
      <c r="BE22" s="46">
        <f t="shared" si="58"/>
        <v>1.7488333333333335</v>
      </c>
      <c r="BF22" s="42">
        <f t="shared" si="59"/>
        <v>0.14094872581952225</v>
      </c>
      <c r="BG22">
        <v>-2</v>
      </c>
      <c r="BH22" s="1">
        <f t="shared" si="40"/>
        <v>7.2316282901488088E-2</v>
      </c>
      <c r="BI22" s="2">
        <f t="shared" si="41"/>
        <v>4.1455194019961317</v>
      </c>
      <c r="BJ22" s="1">
        <f>BH22/(SQRT(AP22)-1)</f>
        <v>7.2316282901488088E-2</v>
      </c>
      <c r="BK22" s="2">
        <f t="shared" si="42"/>
        <v>4.1455194019961317</v>
      </c>
      <c r="BM22" s="1">
        <f>BJ22+AI22</f>
        <v>0.16299728419382292</v>
      </c>
      <c r="BN22" s="2">
        <f t="shared" si="43"/>
        <v>9.3437933614293396</v>
      </c>
      <c r="BP22" s="27">
        <f t="shared" si="60"/>
        <v>1.7488333333333335</v>
      </c>
      <c r="BQ22" s="1">
        <f t="shared" si="11"/>
        <v>0.14333249480707647</v>
      </c>
      <c r="BR22">
        <v>-2</v>
      </c>
      <c r="BS22" s="42">
        <f t="shared" si="44"/>
        <v>7.2309167685721737E-2</v>
      </c>
      <c r="BT22" s="2">
        <f t="shared" si="45"/>
        <v>4.1451115233853217</v>
      </c>
      <c r="BU22" s="1">
        <f t="shared" si="46"/>
        <v>7.2309167685721737E-2</v>
      </c>
      <c r="BV22" s="2">
        <f t="shared" si="47"/>
        <v>4.1451115233853217</v>
      </c>
      <c r="BX22" s="1">
        <f t="shared" si="48"/>
        <v>0.16299016897805657</v>
      </c>
      <c r="BY22" s="2">
        <f t="shared" si="49"/>
        <v>9.3433854828185297</v>
      </c>
      <c r="BZ22" s="2"/>
      <c r="CA22" s="27">
        <f t="shared" si="61"/>
        <v>1.7488333333333335</v>
      </c>
      <c r="CB22" s="1">
        <f t="shared" si="12"/>
        <v>0.14332917508674653</v>
      </c>
      <c r="CC22">
        <v>-2</v>
      </c>
      <c r="CD22" s="1">
        <f t="shared" si="62"/>
        <v>1.7488333333333335E-2</v>
      </c>
      <c r="CE22" s="1">
        <f t="shared" si="63"/>
        <v>1.4332917508674654E-3</v>
      </c>
      <c r="CF22" s="1">
        <f t="shared" si="64"/>
        <v>-0.02</v>
      </c>
      <c r="CG22" s="41">
        <f t="shared" si="65"/>
        <v>139.90666666666667</v>
      </c>
      <c r="CH22" s="42">
        <f t="shared" si="66"/>
        <v>11.466334006939723</v>
      </c>
      <c r="CI22" s="42">
        <f t="shared" si="67"/>
        <v>-160</v>
      </c>
      <c r="CJ22" s="42">
        <f t="shared" si="50"/>
        <v>171.46633400693972</v>
      </c>
    </row>
    <row r="23" spans="1:88" x14ac:dyDescent="0.2">
      <c r="A23" s="27">
        <f t="shared" si="51"/>
        <v>1.9986666666666668</v>
      </c>
      <c r="B23">
        <f t="shared" si="13"/>
        <v>1.9986666666666668</v>
      </c>
      <c r="C23" s="1">
        <f t="shared" si="14"/>
        <v>12.5</v>
      </c>
      <c r="D23" s="1">
        <f t="shared" si="68"/>
        <v>12.658778315637115</v>
      </c>
      <c r="E23">
        <f t="shared" si="15"/>
        <v>0.15855125629588276</v>
      </c>
      <c r="F23" s="1">
        <f t="shared" si="16"/>
        <v>9.0889255201461445</v>
      </c>
      <c r="G23" s="1">
        <f t="shared" si="17"/>
        <v>6.2404572314784506E-3</v>
      </c>
      <c r="H23">
        <f t="shared" si="18"/>
        <v>0.15788780061009181</v>
      </c>
      <c r="I23">
        <f t="shared" si="19"/>
        <v>0.98745705851875298</v>
      </c>
      <c r="J23" s="1">
        <f t="shared" si="52"/>
        <v>1.3377850484625541E-2</v>
      </c>
      <c r="K23" s="2">
        <f t="shared" si="20"/>
        <v>0.76688314880019026</v>
      </c>
      <c r="L23" s="33">
        <f t="shared" si="0"/>
        <v>-4.2513333333333332</v>
      </c>
      <c r="M23" s="1">
        <f t="shared" si="21"/>
        <v>12.5</v>
      </c>
      <c r="N23" s="1">
        <f t="shared" si="69"/>
        <v>13.203175190502893</v>
      </c>
      <c r="O23">
        <f t="shared" si="22"/>
        <v>-0.32783411739265966</v>
      </c>
      <c r="P23" s="1">
        <f t="shared" si="1"/>
        <v>-18.79303857664928</v>
      </c>
      <c r="Q23" s="1">
        <f t="shared" si="23"/>
        <v>5.7364502069531488E-3</v>
      </c>
      <c r="R23">
        <f t="shared" si="24"/>
        <v>-0.32199325328890116</v>
      </c>
      <c r="S23">
        <f t="shared" si="2"/>
        <v>0.9467419631749876</v>
      </c>
      <c r="T23" s="1">
        <f t="shared" si="53"/>
        <v>5.6958654343126844E-2</v>
      </c>
      <c r="U23" s="36">
        <f t="shared" si="3"/>
        <v>3.2651457903703283</v>
      </c>
      <c r="V23">
        <f t="shared" si="4"/>
        <v>8.2486666666666668</v>
      </c>
      <c r="W23" s="1">
        <f t="shared" si="25"/>
        <v>12.5</v>
      </c>
      <c r="X23" s="1">
        <f t="shared" si="70"/>
        <v>14.976331385816012</v>
      </c>
      <c r="Y23">
        <f t="shared" si="26"/>
        <v>0.58329870224495328</v>
      </c>
      <c r="Z23" s="1">
        <f t="shared" si="27"/>
        <v>33.437505224232986</v>
      </c>
      <c r="AA23" s="1">
        <f t="shared" si="5"/>
        <v>4.4585035571001524E-3</v>
      </c>
      <c r="AB23">
        <f t="shared" si="6"/>
        <v>0.55078019136775558</v>
      </c>
      <c r="AC23" s="28">
        <f t="shared" si="7"/>
        <v>0.83465033444964165</v>
      </c>
      <c r="AD23" s="1">
        <f t="shared" si="54"/>
        <v>0.19890578138620507</v>
      </c>
      <c r="AE23" s="2">
        <f t="shared" si="8"/>
        <v>11.402242245069079</v>
      </c>
      <c r="AF23" s="2"/>
      <c r="AG23" s="1">
        <f t="shared" si="9"/>
        <v>1.5938492450062814E-3</v>
      </c>
      <c r="AH23" s="1">
        <f t="shared" si="10"/>
        <v>1.5314413157272739E-2</v>
      </c>
      <c r="AI23">
        <f t="shared" si="28"/>
        <v>0.10370176644113588</v>
      </c>
      <c r="AJ23" s="2">
        <f t="shared" si="55"/>
        <v>5.9446872482179796</v>
      </c>
      <c r="AK23" s="1">
        <f t="shared" si="56"/>
        <v>1.5397129789913946E-2</v>
      </c>
      <c r="AL23" s="1"/>
      <c r="AM23">
        <f t="shared" si="29"/>
        <v>7.8858012835959668E-2</v>
      </c>
      <c r="AN23" s="40">
        <f t="shared" si="30"/>
        <v>0.15696260516711716</v>
      </c>
      <c r="AP23">
        <v>4</v>
      </c>
      <c r="AQ23">
        <f t="shared" si="31"/>
        <v>5.1850883220567939E-2</v>
      </c>
      <c r="AR23" s="2">
        <f t="shared" si="32"/>
        <v>2.9723436241089898</v>
      </c>
      <c r="AT23" s="27">
        <f t="shared" si="57"/>
        <v>1.9986666666666668</v>
      </c>
      <c r="AU23" s="1">
        <f t="shared" si="33"/>
        <v>8.3001199345244178E-3</v>
      </c>
      <c r="AW23" s="1">
        <f t="shared" si="34"/>
        <v>7.9776991316974175E-2</v>
      </c>
      <c r="AX23" s="2">
        <f t="shared" si="35"/>
        <v>4.5732033239029777</v>
      </c>
      <c r="AY23" s="1">
        <f t="shared" si="36"/>
        <v>7.9776991316974175E-2</v>
      </c>
      <c r="AZ23" s="2">
        <f t="shared" si="37"/>
        <v>4.5732033239029777</v>
      </c>
      <c r="BA23" s="1"/>
      <c r="BB23" s="1">
        <f t="shared" si="38"/>
        <v>0.18347875775811007</v>
      </c>
      <c r="BC23" s="2">
        <f t="shared" si="39"/>
        <v>10.517890572120958</v>
      </c>
      <c r="BE23" s="46">
        <f t="shared" si="58"/>
        <v>1.9986666666666668</v>
      </c>
      <c r="BF23" s="42">
        <f t="shared" si="59"/>
        <v>0.18435469372154972</v>
      </c>
      <c r="BG23">
        <v>-2</v>
      </c>
      <c r="BH23" s="1">
        <f t="shared" si="40"/>
        <v>8.2455581056932875E-2</v>
      </c>
      <c r="BI23" s="2">
        <f t="shared" si="41"/>
        <v>4.7267530542190821</v>
      </c>
      <c r="BJ23" s="1">
        <f>BH23/(SQRT(AP23)-1)</f>
        <v>8.2455581056932875E-2</v>
      </c>
      <c r="BK23" s="2">
        <f t="shared" si="42"/>
        <v>4.7267530542190821</v>
      </c>
      <c r="BM23" s="1">
        <f>BJ23+AI23</f>
        <v>0.18615734749806875</v>
      </c>
      <c r="BN23" s="2">
        <f t="shared" si="43"/>
        <v>10.671440302437063</v>
      </c>
      <c r="BP23" s="27">
        <f t="shared" si="60"/>
        <v>1.9986666666666668</v>
      </c>
      <c r="BQ23" s="1">
        <f t="shared" si="11"/>
        <v>0.18740238052276453</v>
      </c>
      <c r="BR23">
        <v>-2</v>
      </c>
      <c r="BS23" s="42">
        <f t="shared" si="44"/>
        <v>8.2445238420584585E-2</v>
      </c>
      <c r="BT23" s="2">
        <f t="shared" si="45"/>
        <v>4.7261601642373332</v>
      </c>
      <c r="BU23" s="1">
        <f t="shared" si="46"/>
        <v>8.2445238420584585E-2</v>
      </c>
      <c r="BV23" s="2">
        <f t="shared" si="47"/>
        <v>4.7261601642373332</v>
      </c>
      <c r="BX23" s="1">
        <f t="shared" si="48"/>
        <v>0.18614700486172048</v>
      </c>
      <c r="BY23" s="2">
        <f t="shared" si="49"/>
        <v>10.670847412455315</v>
      </c>
      <c r="BZ23" s="2"/>
      <c r="CA23" s="27">
        <f t="shared" si="61"/>
        <v>1.9986666666666668</v>
      </c>
      <c r="CB23" s="1">
        <f t="shared" si="12"/>
        <v>0.18739681016316059</v>
      </c>
      <c r="CC23">
        <v>-2</v>
      </c>
      <c r="CD23" s="1">
        <f t="shared" si="62"/>
        <v>1.9986666666666666E-2</v>
      </c>
      <c r="CE23" s="1">
        <f t="shared" si="63"/>
        <v>1.8739681016316059E-3</v>
      </c>
      <c r="CF23" s="1">
        <f t="shared" si="64"/>
        <v>-0.02</v>
      </c>
      <c r="CG23" s="41">
        <f t="shared" si="65"/>
        <v>159.89333333333332</v>
      </c>
      <c r="CH23" s="42">
        <f t="shared" si="66"/>
        <v>14.991744813052847</v>
      </c>
      <c r="CI23" s="42">
        <f t="shared" si="67"/>
        <v>-160</v>
      </c>
      <c r="CJ23" s="42">
        <f t="shared" si="50"/>
        <v>174.99174481305283</v>
      </c>
    </row>
    <row r="24" spans="1:88" x14ac:dyDescent="0.2">
      <c r="A24" s="27">
        <f t="shared" si="51"/>
        <v>2.2484999999999999</v>
      </c>
      <c r="B24">
        <f t="shared" si="13"/>
        <v>2.2484999999999999</v>
      </c>
      <c r="C24" s="1">
        <f t="shared" si="14"/>
        <v>12.5</v>
      </c>
      <c r="D24" s="1">
        <f t="shared" si="68"/>
        <v>12.700620152181546</v>
      </c>
      <c r="E24">
        <f t="shared" si="15"/>
        <v>0.17797670178198516</v>
      </c>
      <c r="F24" s="1">
        <f t="shared" si="16"/>
        <v>10.202486089413162</v>
      </c>
      <c r="G24" s="1">
        <f t="shared" si="17"/>
        <v>6.1994069402444389E-3</v>
      </c>
      <c r="H24">
        <f t="shared" si="18"/>
        <v>0.17703859914382072</v>
      </c>
      <c r="I24">
        <f t="shared" si="19"/>
        <v>0.98420390896053322</v>
      </c>
      <c r="J24" s="1">
        <f t="shared" si="52"/>
        <v>1.6727430461497994E-2</v>
      </c>
      <c r="K24" s="2">
        <f t="shared" si="20"/>
        <v>0.95889728760179582</v>
      </c>
      <c r="L24" s="33">
        <f t="shared" si="0"/>
        <v>-4.0015000000000001</v>
      </c>
      <c r="M24" s="1">
        <f t="shared" si="21"/>
        <v>12.5</v>
      </c>
      <c r="N24" s="1">
        <f t="shared" si="69"/>
        <v>13.124861989750597</v>
      </c>
      <c r="O24">
        <f t="shared" si="22"/>
        <v>-0.30981179416119781</v>
      </c>
      <c r="P24" s="1">
        <f t="shared" si="1"/>
        <v>-17.759911767202421</v>
      </c>
      <c r="Q24" s="1">
        <f t="shared" si="23"/>
        <v>5.8051107437420944E-3</v>
      </c>
      <c r="R24">
        <f t="shared" si="24"/>
        <v>-0.30487939630335409</v>
      </c>
      <c r="S24">
        <f t="shared" si="2"/>
        <v>0.95239096683541802</v>
      </c>
      <c r="T24" s="1">
        <f t="shared" si="53"/>
        <v>5.0689418792576116E-2</v>
      </c>
      <c r="U24" s="36">
        <f t="shared" si="3"/>
        <v>2.9057628607209236</v>
      </c>
      <c r="V24">
        <f t="shared" si="4"/>
        <v>8.4984999999999999</v>
      </c>
      <c r="W24" s="1">
        <f t="shared" si="25"/>
        <v>12.5</v>
      </c>
      <c r="X24" s="1">
        <f t="shared" si="70"/>
        <v>15.115373043692967</v>
      </c>
      <c r="Y24">
        <f t="shared" si="26"/>
        <v>0.59709459662116038</v>
      </c>
      <c r="Z24" s="1">
        <f t="shared" si="27"/>
        <v>34.228352672550592</v>
      </c>
      <c r="AA24" s="1">
        <f t="shared" si="5"/>
        <v>4.3768560174202113E-3</v>
      </c>
      <c r="AB24">
        <f t="shared" si="6"/>
        <v>0.56224216070843713</v>
      </c>
      <c r="AC24" s="28">
        <f t="shared" si="7"/>
        <v>0.82697264327298514</v>
      </c>
      <c r="AD24" s="1">
        <f t="shared" si="54"/>
        <v>0.21003653451844964</v>
      </c>
      <c r="AE24" s="2">
        <f t="shared" si="8"/>
        <v>12.040310895962081</v>
      </c>
      <c r="AF24" s="2"/>
      <c r="AG24" s="1">
        <f t="shared" si="9"/>
        <v>1.7885286455412155E-3</v>
      </c>
      <c r="AH24" s="1">
        <f t="shared" si="10"/>
        <v>1.5249755767596105E-2</v>
      </c>
      <c r="AI24">
        <f t="shared" si="28"/>
        <v>0.11674909342917658</v>
      </c>
      <c r="AJ24" s="2">
        <f t="shared" si="55"/>
        <v>6.6926231902075743</v>
      </c>
      <c r="AK24" s="1">
        <f t="shared" si="56"/>
        <v>1.5354279067649258E-2</v>
      </c>
      <c r="AL24" s="1"/>
      <c r="AM24">
        <f t="shared" si="29"/>
        <v>8.0332587310302059E-2</v>
      </c>
      <c r="AN24" s="40">
        <f t="shared" si="30"/>
        <v>0.15989766582464582</v>
      </c>
      <c r="AP24">
        <v>4</v>
      </c>
      <c r="AQ24">
        <f t="shared" si="31"/>
        <v>5.8374546714588291E-2</v>
      </c>
      <c r="AR24" s="2">
        <f t="shared" si="32"/>
        <v>3.3463115951037872</v>
      </c>
      <c r="AT24" s="27">
        <f t="shared" si="57"/>
        <v>2.2484999999999999</v>
      </c>
      <c r="AU24" s="1">
        <f t="shared" si="33"/>
        <v>1.0513695494029879E-2</v>
      </c>
      <c r="AW24" s="1">
        <f t="shared" si="34"/>
        <v>8.9698655966235052E-2</v>
      </c>
      <c r="AX24" s="2">
        <f t="shared" si="35"/>
        <v>5.141961170038952</v>
      </c>
      <c r="AY24" s="1">
        <f t="shared" si="36"/>
        <v>8.9698655966235052E-2</v>
      </c>
      <c r="AZ24" s="2">
        <f t="shared" si="37"/>
        <v>5.141961170038952</v>
      </c>
      <c r="BA24" s="1"/>
      <c r="BB24" s="1">
        <f t="shared" si="38"/>
        <v>0.20644774939541163</v>
      </c>
      <c r="BC24" s="2">
        <f t="shared" si="39"/>
        <v>11.834584360246525</v>
      </c>
      <c r="BE24" s="46">
        <f t="shared" si="58"/>
        <v>2.2484999999999999</v>
      </c>
      <c r="BF24" s="42">
        <f t="shared" si="59"/>
        <v>0.23369644973641177</v>
      </c>
      <c r="BG24">
        <v>-2</v>
      </c>
      <c r="BH24" s="1">
        <f t="shared" si="40"/>
        <v>9.2519140732344698E-2</v>
      </c>
      <c r="BI24" s="2">
        <f t="shared" si="41"/>
        <v>5.3036450101344093</v>
      </c>
      <c r="BJ24" s="1">
        <f>BH24/(SQRT(AP24)-1)</f>
        <v>9.2519140732344698E-2</v>
      </c>
      <c r="BK24" s="2">
        <f t="shared" si="42"/>
        <v>5.3036450101344093</v>
      </c>
      <c r="BM24" s="1">
        <f>BJ24+AI24</f>
        <v>0.20926823416152129</v>
      </c>
      <c r="BN24" s="2">
        <f t="shared" si="43"/>
        <v>11.996268200341984</v>
      </c>
      <c r="BP24" s="27">
        <f t="shared" si="60"/>
        <v>2.2484999999999999</v>
      </c>
      <c r="BQ24" s="1">
        <f t="shared" si="11"/>
        <v>0.23745842931710792</v>
      </c>
      <c r="BR24">
        <v>-2</v>
      </c>
      <c r="BS24" s="42">
        <f t="shared" si="44"/>
        <v>9.2504862305046634E-2</v>
      </c>
      <c r="BT24" s="2">
        <f t="shared" si="45"/>
        <v>5.3028265015631817</v>
      </c>
      <c r="BU24" s="1">
        <f t="shared" si="46"/>
        <v>9.2504862305046634E-2</v>
      </c>
      <c r="BV24" s="2">
        <f t="shared" si="47"/>
        <v>5.3028265015631817</v>
      </c>
      <c r="BX24" s="1">
        <f t="shared" si="48"/>
        <v>0.20925395573422323</v>
      </c>
      <c r="BY24" s="2">
        <f t="shared" si="49"/>
        <v>11.995449691770757</v>
      </c>
      <c r="BZ24" s="2"/>
      <c r="CA24" s="27">
        <f t="shared" si="61"/>
        <v>2.2484999999999999</v>
      </c>
      <c r="CB24" s="1">
        <f t="shared" si="12"/>
        <v>0.2374496571084182</v>
      </c>
      <c r="CC24">
        <v>-2</v>
      </c>
      <c r="CD24" s="1">
        <f t="shared" si="62"/>
        <v>2.2484999999999998E-2</v>
      </c>
      <c r="CE24" s="1">
        <f t="shared" si="63"/>
        <v>2.3744965710841819E-3</v>
      </c>
      <c r="CF24" s="1">
        <f t="shared" si="64"/>
        <v>-0.02</v>
      </c>
      <c r="CG24" s="41">
        <f t="shared" si="65"/>
        <v>179.87999999999997</v>
      </c>
      <c r="CH24" s="42">
        <f t="shared" si="66"/>
        <v>18.995972568673455</v>
      </c>
      <c r="CI24" s="42">
        <f t="shared" si="67"/>
        <v>-160</v>
      </c>
      <c r="CJ24" s="42">
        <f t="shared" si="50"/>
        <v>178.99597256867347</v>
      </c>
    </row>
    <row r="25" spans="1:88" x14ac:dyDescent="0.2">
      <c r="A25" s="27">
        <f t="shared" si="51"/>
        <v>2.4983333333333331</v>
      </c>
      <c r="B25">
        <f t="shared" si="13"/>
        <v>2.4983333333333331</v>
      </c>
      <c r="C25" s="1">
        <f t="shared" si="14"/>
        <v>12.5</v>
      </c>
      <c r="D25" s="1">
        <f t="shared" si="68"/>
        <v>12.747222028522311</v>
      </c>
      <c r="E25">
        <f t="shared" si="15"/>
        <v>0.19726735143498281</v>
      </c>
      <c r="F25" s="1">
        <f t="shared" si="16"/>
        <v>11.308319509011753</v>
      </c>
      <c r="G25" s="1">
        <f t="shared" si="17"/>
        <v>6.1541616466799717E-3</v>
      </c>
      <c r="H25">
        <f t="shared" si="18"/>
        <v>0.1959904148325991</v>
      </c>
      <c r="I25">
        <f t="shared" si="19"/>
        <v>0.98060581137057601</v>
      </c>
      <c r="J25" s="1">
        <f t="shared" si="52"/>
        <v>2.0458067660224958E-2</v>
      </c>
      <c r="K25" s="2">
        <f t="shared" si="20"/>
        <v>1.1727554709683097</v>
      </c>
      <c r="L25" s="33">
        <f t="shared" si="0"/>
        <v>-3.7516666666666669</v>
      </c>
      <c r="M25" s="1">
        <f t="shared" si="21"/>
        <v>12.5</v>
      </c>
      <c r="N25" s="1">
        <f t="shared" si="69"/>
        <v>13.050862146914961</v>
      </c>
      <c r="O25">
        <f t="shared" si="22"/>
        <v>-0.29157911414748322</v>
      </c>
      <c r="P25" s="1">
        <f t="shared" si="1"/>
        <v>-16.71472628870923</v>
      </c>
      <c r="Q25" s="1">
        <f t="shared" si="23"/>
        <v>5.8711286287468634E-3</v>
      </c>
      <c r="R25">
        <f t="shared" si="24"/>
        <v>-0.28746504441114701</v>
      </c>
      <c r="S25">
        <f t="shared" si="2"/>
        <v>0.95779112975726455</v>
      </c>
      <c r="T25" s="1">
        <f t="shared" si="53"/>
        <v>4.4765482074579865E-2</v>
      </c>
      <c r="U25" s="36">
        <f t="shared" si="3"/>
        <v>2.5661741316638138</v>
      </c>
      <c r="V25">
        <f t="shared" si="4"/>
        <v>8.7483333333333331</v>
      </c>
      <c r="W25" s="1">
        <f t="shared" si="25"/>
        <v>12.5</v>
      </c>
      <c r="X25" s="1">
        <f t="shared" si="70"/>
        <v>15.257238810188136</v>
      </c>
      <c r="Y25">
        <f t="shared" si="26"/>
        <v>0.61063647332513027</v>
      </c>
      <c r="Z25" s="1">
        <f t="shared" si="27"/>
        <v>35.004638598255873</v>
      </c>
      <c r="AA25" s="1">
        <f t="shared" si="5"/>
        <v>4.2958401434829699E-3</v>
      </c>
      <c r="AB25">
        <f t="shared" si="6"/>
        <v>0.57338902813080228</v>
      </c>
      <c r="AC25" s="28">
        <f t="shared" si="7"/>
        <v>0.81928323699390682</v>
      </c>
      <c r="AD25" s="1">
        <f t="shared" si="54"/>
        <v>0.22139336705975735</v>
      </c>
      <c r="AE25" s="2">
        <f t="shared" si="8"/>
        <v>12.69133951297972</v>
      </c>
      <c r="AF25" s="2"/>
      <c r="AG25" s="1">
        <f t="shared" si="9"/>
        <v>1.9816000469503915E-3</v>
      </c>
      <c r="AH25" s="1">
        <f t="shared" si="10"/>
        <v>1.5177631415487069E-2</v>
      </c>
      <c r="AI25">
        <f t="shared" si="28"/>
        <v>0.12982620781266169</v>
      </c>
      <c r="AJ25" s="2">
        <f t="shared" si="55"/>
        <v>7.4422666898978029</v>
      </c>
      <c r="AK25" s="1">
        <f t="shared" si="56"/>
        <v>1.5306444202702789E-2</v>
      </c>
      <c r="AL25" s="1"/>
      <c r="AM25">
        <f t="shared" si="29"/>
        <v>8.1988698581182753E-2</v>
      </c>
      <c r="AN25" s="40">
        <f t="shared" si="30"/>
        <v>0.16319406564725863</v>
      </c>
      <c r="AP25">
        <v>4</v>
      </c>
      <c r="AQ25">
        <f t="shared" si="31"/>
        <v>6.4913103906330843E-2</v>
      </c>
      <c r="AR25" s="2">
        <f t="shared" si="32"/>
        <v>3.7211333449489015</v>
      </c>
      <c r="AT25" s="27">
        <f t="shared" si="57"/>
        <v>2.4983333333333331</v>
      </c>
      <c r="AU25" s="1">
        <f t="shared" si="33"/>
        <v>1.2992125539628082E-2</v>
      </c>
      <c r="AW25" s="1">
        <f t="shared" si="34"/>
        <v>9.9602645454907796E-2</v>
      </c>
      <c r="AX25" s="2">
        <f t="shared" si="35"/>
        <v>5.7097057904087274</v>
      </c>
      <c r="AY25" s="1">
        <f t="shared" si="36"/>
        <v>9.9602645454907796E-2</v>
      </c>
      <c r="AZ25" s="2">
        <f t="shared" si="37"/>
        <v>5.7097057904087274</v>
      </c>
      <c r="BA25" s="1"/>
      <c r="BB25" s="1">
        <f t="shared" si="38"/>
        <v>0.22942885326756948</v>
      </c>
      <c r="BC25" s="2">
        <f t="shared" si="39"/>
        <v>13.151972480306531</v>
      </c>
      <c r="BE25" s="46">
        <f t="shared" si="58"/>
        <v>2.4983333333333331</v>
      </c>
      <c r="BF25" s="42">
        <f t="shared" si="59"/>
        <v>0.28903110962304618</v>
      </c>
      <c r="BG25">
        <v>-2</v>
      </c>
      <c r="BH25" s="1">
        <f t="shared" si="40"/>
        <v>0.10249804328301731</v>
      </c>
      <c r="BI25" s="2">
        <f t="shared" si="41"/>
        <v>5.8756840098544956</v>
      </c>
      <c r="BJ25" s="1">
        <f>BH25/(SQRT(AP25)-1)</f>
        <v>0.10249804328301731</v>
      </c>
      <c r="BK25" s="2">
        <f t="shared" si="42"/>
        <v>5.8756840098544956</v>
      </c>
      <c r="BM25" s="1">
        <f>BJ25+AI25</f>
        <v>0.232324251095679</v>
      </c>
      <c r="BN25" s="2">
        <f t="shared" si="43"/>
        <v>13.317950699752299</v>
      </c>
      <c r="BP25" s="27">
        <f t="shared" si="60"/>
        <v>2.4983333333333331</v>
      </c>
      <c r="BQ25" s="1">
        <f t="shared" si="11"/>
        <v>0.29354275598561524</v>
      </c>
      <c r="BR25">
        <v>-2</v>
      </c>
      <c r="BS25" s="42">
        <f t="shared" si="44"/>
        <v>0.10247914098570889</v>
      </c>
      <c r="BT25" s="2">
        <f t="shared" si="45"/>
        <v>5.8746004386712096</v>
      </c>
      <c r="BU25" s="1">
        <f t="shared" si="46"/>
        <v>0.10247914098570889</v>
      </c>
      <c r="BV25" s="2">
        <f t="shared" si="47"/>
        <v>5.8746004386712096</v>
      </c>
      <c r="BX25" s="1">
        <f t="shared" si="48"/>
        <v>0.23230534879837056</v>
      </c>
      <c r="BY25" s="2">
        <f t="shared" si="49"/>
        <v>13.316867128569012</v>
      </c>
      <c r="BZ25" s="2"/>
      <c r="CA25" s="27">
        <f t="shared" si="61"/>
        <v>2.4983333333333331</v>
      </c>
      <c r="CB25" s="1">
        <f t="shared" si="12"/>
        <v>0.29352962634414842</v>
      </c>
      <c r="CC25">
        <v>-2</v>
      </c>
      <c r="CD25" s="1">
        <f t="shared" si="62"/>
        <v>2.498333333333333E-2</v>
      </c>
      <c r="CE25" s="1">
        <f t="shared" si="63"/>
        <v>2.9352962634414843E-3</v>
      </c>
      <c r="CF25" s="1">
        <f t="shared" si="64"/>
        <v>-0.02</v>
      </c>
      <c r="CG25" s="41">
        <f t="shared" si="65"/>
        <v>199.86666666666665</v>
      </c>
      <c r="CH25" s="42">
        <f t="shared" si="66"/>
        <v>23.482370107531874</v>
      </c>
      <c r="CI25" s="42">
        <f t="shared" si="67"/>
        <v>-160</v>
      </c>
      <c r="CJ25" s="42">
        <f t="shared" si="50"/>
        <v>183.48237010753186</v>
      </c>
    </row>
    <row r="26" spans="1:88" x14ac:dyDescent="0.2">
      <c r="A26" s="27">
        <f t="shared" si="51"/>
        <v>2.7481666666666662</v>
      </c>
      <c r="B26">
        <f t="shared" si="13"/>
        <v>2.7481666666666662</v>
      </c>
      <c r="C26" s="1">
        <f t="shared" si="14"/>
        <v>12.5</v>
      </c>
      <c r="D26" s="1">
        <f t="shared" si="68"/>
        <v>12.798531948148497</v>
      </c>
      <c r="E26">
        <f t="shared" si="15"/>
        <v>0.21641040495718702</v>
      </c>
      <c r="F26" s="1">
        <f t="shared" si="16"/>
        <v>12.405692003915179</v>
      </c>
      <c r="G26" s="1">
        <f t="shared" si="17"/>
        <v>6.1049159092424832E-3</v>
      </c>
      <c r="H26">
        <f t="shared" si="18"/>
        <v>0.21472514799357362</v>
      </c>
      <c r="I26">
        <f t="shared" si="19"/>
        <v>0.97667451631499935</v>
      </c>
      <c r="J26" s="1">
        <f t="shared" si="52"/>
        <v>2.4565599584936357E-2</v>
      </c>
      <c r="K26" s="2">
        <f t="shared" si="20"/>
        <v>1.4082190844867974</v>
      </c>
      <c r="L26" s="33">
        <f t="shared" si="0"/>
        <v>-3.5018333333333338</v>
      </c>
      <c r="M26" s="1">
        <f t="shared" si="21"/>
        <v>12.5</v>
      </c>
      <c r="N26" s="1">
        <f t="shared" si="69"/>
        <v>12.981249427325725</v>
      </c>
      <c r="O26">
        <f t="shared" si="22"/>
        <v>-0.27314470186336681</v>
      </c>
      <c r="P26" s="1">
        <f t="shared" si="1"/>
        <v>-15.657976539938224</v>
      </c>
      <c r="Q26" s="1">
        <f t="shared" si="23"/>
        <v>5.9342660156700578E-3</v>
      </c>
      <c r="R26">
        <f t="shared" si="24"/>
        <v>-0.26976088495471956</v>
      </c>
      <c r="S26">
        <f t="shared" si="2"/>
        <v>0.9629273414689431</v>
      </c>
      <c r="T26" s="1">
        <f t="shared" si="53"/>
        <v>3.9192749352292826E-2</v>
      </c>
      <c r="U26" s="36">
        <f t="shared" si="3"/>
        <v>2.2467181157365315</v>
      </c>
      <c r="V26">
        <f t="shared" si="4"/>
        <v>8.9981666666666662</v>
      </c>
      <c r="W26" s="1">
        <f t="shared" si="25"/>
        <v>12.5</v>
      </c>
      <c r="X26" s="1">
        <f t="shared" si="70"/>
        <v>15.401850647279732</v>
      </c>
      <c r="Y26">
        <f t="shared" si="26"/>
        <v>0.62392645335404173</v>
      </c>
      <c r="Z26" s="1">
        <f t="shared" si="27"/>
        <v>35.766484587174368</v>
      </c>
      <c r="AA26" s="1">
        <f t="shared" si="5"/>
        <v>4.2155494160665977E-3</v>
      </c>
      <c r="AB26">
        <f t="shared" si="6"/>
        <v>0.58422632920777728</v>
      </c>
      <c r="AC26" s="28">
        <f t="shared" si="7"/>
        <v>0.81159078128106277</v>
      </c>
      <c r="AD26" s="1">
        <f t="shared" si="54"/>
        <v>0.23297003180358086</v>
      </c>
      <c r="AE26" s="2">
        <f t="shared" si="8"/>
        <v>13.354969976001449</v>
      </c>
      <c r="AF26" s="2"/>
      <c r="AG26" s="1">
        <f t="shared" si="9"/>
        <v>2.1728810810991194E-3</v>
      </c>
      <c r="AH26" s="1">
        <f t="shared" si="10"/>
        <v>1.5098083834956231E-2</v>
      </c>
      <c r="AI26">
        <f t="shared" si="28"/>
        <v>0.14293621875496174</v>
      </c>
      <c r="AJ26" s="2">
        <f t="shared" si="55"/>
        <v>8.1937959795837934</v>
      </c>
      <c r="AK26" s="1">
        <f t="shared" si="56"/>
        <v>1.5253640473013814E-2</v>
      </c>
      <c r="AL26" s="1"/>
      <c r="AM26">
        <f t="shared" si="29"/>
        <v>8.3829090816561799E-2</v>
      </c>
      <c r="AN26" s="40">
        <f t="shared" si="30"/>
        <v>0.16685726675271056</v>
      </c>
      <c r="AP26">
        <v>4</v>
      </c>
      <c r="AQ26">
        <f t="shared" si="31"/>
        <v>7.1468109377480868E-2</v>
      </c>
      <c r="AR26" s="2">
        <f t="shared" si="32"/>
        <v>4.0968979897918967</v>
      </c>
      <c r="AT26" s="27">
        <f t="shared" si="57"/>
        <v>2.7481666666666662</v>
      </c>
      <c r="AU26" s="1">
        <f t="shared" si="33"/>
        <v>1.573690785554497E-2</v>
      </c>
      <c r="AW26" s="1">
        <f t="shared" si="34"/>
        <v>0.10948706958819888</v>
      </c>
      <c r="AX26" s="2">
        <f t="shared" si="35"/>
        <v>6.2763288298967517</v>
      </c>
      <c r="AY26" s="1">
        <f t="shared" si="36"/>
        <v>0.10948706958819888</v>
      </c>
      <c r="AZ26" s="2">
        <f t="shared" si="37"/>
        <v>6.2763288298967517</v>
      </c>
      <c r="BA26" s="1"/>
      <c r="BB26" s="1">
        <f t="shared" si="38"/>
        <v>0.25242328834316063</v>
      </c>
      <c r="BC26" s="2">
        <f t="shared" si="39"/>
        <v>14.470124809480545</v>
      </c>
      <c r="BE26" s="46">
        <f t="shared" si="58"/>
        <v>2.7481666666666662</v>
      </c>
      <c r="BF26" s="42">
        <f t="shared" si="59"/>
        <v>0.35042337839949261</v>
      </c>
      <c r="BG26">
        <v>-2</v>
      </c>
      <c r="BH26" s="1">
        <f t="shared" si="40"/>
        <v>0.11238355207956852</v>
      </c>
      <c r="BI26" s="2">
        <f t="shared" si="41"/>
        <v>6.4423692274911888</v>
      </c>
      <c r="BJ26" s="1">
        <f>BH26/(SQRT(AP26)-1)</f>
        <v>0.11238355207956852</v>
      </c>
      <c r="BK26" s="2">
        <f t="shared" si="42"/>
        <v>6.4423692274911888</v>
      </c>
      <c r="BM26" s="1">
        <f>BJ26+AI26</f>
        <v>0.25531977083453028</v>
      </c>
      <c r="BN26" s="2">
        <f t="shared" si="43"/>
        <v>14.636165207074983</v>
      </c>
      <c r="BP26" s="27">
        <f t="shared" si="60"/>
        <v>2.7481666666666662</v>
      </c>
      <c r="BQ26" s="1">
        <f t="shared" si="11"/>
        <v>0.35570287267686401</v>
      </c>
      <c r="BR26">
        <v>-2</v>
      </c>
      <c r="BS26" s="42">
        <f t="shared" si="44"/>
        <v>0.11235939565582881</v>
      </c>
      <c r="BT26" s="2">
        <f t="shared" si="45"/>
        <v>6.4409844643468732</v>
      </c>
      <c r="BU26" s="1">
        <f t="shared" si="46"/>
        <v>0.11235939565582881</v>
      </c>
      <c r="BV26" s="2">
        <f t="shared" si="47"/>
        <v>6.4409844643468732</v>
      </c>
      <c r="BX26" s="1">
        <f t="shared" si="48"/>
        <v>0.25529561441079052</v>
      </c>
      <c r="BY26" s="2">
        <f t="shared" si="49"/>
        <v>14.634780443930666</v>
      </c>
      <c r="BZ26" s="2"/>
      <c r="CA26" s="27">
        <f t="shared" si="61"/>
        <v>2.7481666666666662</v>
      </c>
      <c r="CB26" s="1">
        <f t="shared" si="12"/>
        <v>0.35568402655589448</v>
      </c>
      <c r="CC26">
        <v>-2</v>
      </c>
      <c r="CD26" s="1">
        <f t="shared" si="62"/>
        <v>2.7481666666666661E-2</v>
      </c>
      <c r="CE26" s="1">
        <f t="shared" si="63"/>
        <v>3.556840265558945E-3</v>
      </c>
      <c r="CF26" s="1">
        <f t="shared" si="64"/>
        <v>-0.02</v>
      </c>
      <c r="CG26" s="41">
        <f t="shared" si="65"/>
        <v>219.8533333333333</v>
      </c>
      <c r="CH26" s="42">
        <f t="shared" si="66"/>
        <v>28.454722124471559</v>
      </c>
      <c r="CI26" s="42">
        <f t="shared" si="67"/>
        <v>-160</v>
      </c>
      <c r="CJ26" s="42">
        <f t="shared" si="50"/>
        <v>188.45472212447157</v>
      </c>
    </row>
    <row r="27" spans="1:88" x14ac:dyDescent="0.2">
      <c r="A27" s="27">
        <f t="shared" si="51"/>
        <v>2.9979999999999993</v>
      </c>
      <c r="B27">
        <f t="shared" si="13"/>
        <v>2.9979999999999993</v>
      </c>
      <c r="C27" s="1">
        <f t="shared" si="14"/>
        <v>12.5</v>
      </c>
      <c r="D27" s="1">
        <f t="shared" si="68"/>
        <v>12.854493533391349</v>
      </c>
      <c r="E27">
        <f t="shared" si="15"/>
        <v>0.2353936892984258</v>
      </c>
      <c r="F27" s="1">
        <f t="shared" si="16"/>
        <v>13.493905755960714</v>
      </c>
      <c r="G27" s="1">
        <f t="shared" si="17"/>
        <v>6.051876540459784E-3</v>
      </c>
      <c r="H27">
        <f t="shared" si="18"/>
        <v>0.23322583594696081</v>
      </c>
      <c r="I27">
        <f t="shared" si="19"/>
        <v>0.97242259817778887</v>
      </c>
      <c r="J27" s="1">
        <f t="shared" si="52"/>
        <v>2.9045513013316725E-2</v>
      </c>
      <c r="K27" s="2">
        <f t="shared" si="20"/>
        <v>1.665029408406691</v>
      </c>
      <c r="L27" s="33">
        <f t="shared" si="0"/>
        <v>-3.2520000000000007</v>
      </c>
      <c r="M27" s="1">
        <f t="shared" si="21"/>
        <v>12.5</v>
      </c>
      <c r="N27" s="1">
        <f t="shared" si="69"/>
        <v>12.916094765833828</v>
      </c>
      <c r="O27">
        <f t="shared" si="22"/>
        <v>-0.25451792157733905</v>
      </c>
      <c r="P27" s="1">
        <f t="shared" si="1"/>
        <v>-14.590199326089499</v>
      </c>
      <c r="Q27" s="1">
        <f t="shared" si="23"/>
        <v>5.9942873003398806E-3</v>
      </c>
      <c r="R27">
        <f t="shared" si="24"/>
        <v>-0.25177888974632812</v>
      </c>
      <c r="S27">
        <f t="shared" si="2"/>
        <v>0.96778478531030154</v>
      </c>
      <c r="T27" s="1">
        <f t="shared" si="53"/>
        <v>3.397689919950584E-2</v>
      </c>
      <c r="U27" s="36">
        <f t="shared" si="3"/>
        <v>1.9477203362774047</v>
      </c>
      <c r="V27">
        <f t="shared" si="4"/>
        <v>9.2479999999999993</v>
      </c>
      <c r="W27" s="1">
        <f t="shared" si="25"/>
        <v>12.5</v>
      </c>
      <c r="X27" s="1">
        <f t="shared" si="70"/>
        <v>15.549131937185432</v>
      </c>
      <c r="Y27">
        <f t="shared" si="26"/>
        <v>0.63696693547802552</v>
      </c>
      <c r="Z27" s="1">
        <f t="shared" si="27"/>
        <v>36.514028148421843</v>
      </c>
      <c r="AA27" s="1">
        <f t="shared" si="5"/>
        <v>4.1360683090541708E-3</v>
      </c>
      <c r="AB27">
        <f t="shared" si="6"/>
        <v>0.59475988996424911</v>
      </c>
      <c r="AC27" s="28">
        <f t="shared" si="7"/>
        <v>0.8039033979836846</v>
      </c>
      <c r="AD27" s="1">
        <f t="shared" si="54"/>
        <v>0.24476039523832677</v>
      </c>
      <c r="AE27" s="2">
        <f t="shared" si="8"/>
        <v>14.030850682451852</v>
      </c>
      <c r="AF27" s="2"/>
      <c r="AG27" s="1">
        <f t="shared" si="9"/>
        <v>2.3621864962741213E-3</v>
      </c>
      <c r="AH27" s="1">
        <f t="shared" si="10"/>
        <v>1.5011160925314092E-2</v>
      </c>
      <c r="AI27">
        <f t="shared" si="28"/>
        <v>0.15608206838841884</v>
      </c>
      <c r="AJ27" s="2">
        <f t="shared" si="55"/>
        <v>8.9473797165335629</v>
      </c>
      <c r="AK27" s="1">
        <f t="shared" si="56"/>
        <v>1.5195883566573429E-2</v>
      </c>
      <c r="AL27" s="1"/>
      <c r="AM27">
        <f t="shared" si="29"/>
        <v>8.5856811238414696E-2</v>
      </c>
      <c r="AN27" s="40">
        <f t="shared" si="30"/>
        <v>0.17089333447136681</v>
      </c>
      <c r="AP27">
        <v>4</v>
      </c>
      <c r="AQ27">
        <f t="shared" si="31"/>
        <v>7.8041034194209422E-2</v>
      </c>
      <c r="AR27" s="2">
        <f t="shared" si="32"/>
        <v>4.4736898582667814</v>
      </c>
      <c r="AT27" s="27">
        <f t="shared" si="57"/>
        <v>2.9979999999999993</v>
      </c>
      <c r="AU27" s="1">
        <f t="shared" si="33"/>
        <v>1.8749704705204304E-2</v>
      </c>
      <c r="AW27" s="1">
        <f t="shared" si="34"/>
        <v>0.11935006091883221</v>
      </c>
      <c r="AX27" s="2">
        <f t="shared" si="35"/>
        <v>6.8417232373852856</v>
      </c>
      <c r="AY27" s="1">
        <f t="shared" si="36"/>
        <v>0.11935006091883221</v>
      </c>
      <c r="AZ27" s="2">
        <f t="shared" si="37"/>
        <v>6.8417232373852856</v>
      </c>
      <c r="BA27" s="1"/>
      <c r="BB27" s="1">
        <f t="shared" si="38"/>
        <v>0.27543212930725103</v>
      </c>
      <c r="BC27" s="2">
        <f t="shared" si="39"/>
        <v>15.789102953918849</v>
      </c>
      <c r="BE27" s="46">
        <f t="shared" si="58"/>
        <v>2.9979999999999993</v>
      </c>
      <c r="BF27" s="42">
        <f t="shared" si="59"/>
        <v>0.41794583496508586</v>
      </c>
      <c r="BG27">
        <v>-2</v>
      </c>
      <c r="BH27" s="1">
        <f t="shared" si="40"/>
        <v>0.12216712666898792</v>
      </c>
      <c r="BI27" s="2">
        <f t="shared" si="41"/>
        <v>7.0032110829356133</v>
      </c>
      <c r="BJ27" s="1">
        <f>BH27/(SQRT(AP27)-1)</f>
        <v>0.12216712666898792</v>
      </c>
      <c r="BK27" s="2">
        <f t="shared" si="42"/>
        <v>7.0032110829356133</v>
      </c>
      <c r="BM27" s="1">
        <f>BJ27+AI27</f>
        <v>0.27824919505740675</v>
      </c>
      <c r="BN27" s="2">
        <f t="shared" si="43"/>
        <v>15.950590799469177</v>
      </c>
      <c r="BP27" s="27">
        <f t="shared" si="60"/>
        <v>2.9979999999999993</v>
      </c>
      <c r="BQ27" s="1">
        <f t="shared" si="11"/>
        <v>0.42399181670134317</v>
      </c>
      <c r="BR27">
        <v>-1.5</v>
      </c>
      <c r="BS27" s="42">
        <f t="shared" si="44"/>
        <v>0.12466369459101244</v>
      </c>
      <c r="BT27" s="2">
        <f t="shared" si="45"/>
        <v>7.1463264415230059</v>
      </c>
      <c r="BU27" s="1">
        <f t="shared" si="46"/>
        <v>0.12466369459101244</v>
      </c>
      <c r="BV27" s="2">
        <f t="shared" si="47"/>
        <v>7.1463264415230059</v>
      </c>
      <c r="BX27" s="1">
        <f t="shared" si="48"/>
        <v>0.28074576297943127</v>
      </c>
      <c r="BY27" s="2">
        <f t="shared" si="49"/>
        <v>16.09370615805657</v>
      </c>
      <c r="BZ27" s="2"/>
      <c r="CA27" s="27">
        <f t="shared" si="61"/>
        <v>2.9979999999999993</v>
      </c>
      <c r="CB27" s="1">
        <f t="shared" si="12"/>
        <v>0.42430730032697694</v>
      </c>
      <c r="CC27">
        <v>-1.5</v>
      </c>
      <c r="CD27" s="1">
        <f t="shared" si="62"/>
        <v>2.9979999999999993E-2</v>
      </c>
      <c r="CE27" s="1">
        <f t="shared" si="63"/>
        <v>4.2430730032697699E-3</v>
      </c>
      <c r="CF27" s="1">
        <f t="shared" si="64"/>
        <v>-1.4999999999999999E-2</v>
      </c>
      <c r="CG27" s="41">
        <f t="shared" si="65"/>
        <v>239.83999999999995</v>
      </c>
      <c r="CH27" s="42">
        <f t="shared" si="66"/>
        <v>33.944584026158161</v>
      </c>
      <c r="CI27" s="42">
        <f t="shared" si="67"/>
        <v>-120</v>
      </c>
      <c r="CJ27" s="42">
        <f t="shared" si="50"/>
        <v>153.94458402615817</v>
      </c>
    </row>
    <row r="28" spans="1:88" x14ac:dyDescent="0.2">
      <c r="A28" s="27">
        <f t="shared" si="51"/>
        <v>3.2478333333333325</v>
      </c>
      <c r="B28">
        <f t="shared" si="13"/>
        <v>3.2478333333333325</v>
      </c>
      <c r="C28" s="1">
        <f t="shared" si="14"/>
        <v>12.5</v>
      </c>
      <c r="D28" s="1">
        <f t="shared" si="68"/>
        <v>12.915046316645988</v>
      </c>
      <c r="E28">
        <f t="shared" si="15"/>
        <v>0.25420569376397212</v>
      </c>
      <c r="F28" s="1">
        <f t="shared" si="16"/>
        <v>14.572300916406045</v>
      </c>
      <c r="G28" s="1">
        <f t="shared" si="17"/>
        <v>5.995260577646864E-3</v>
      </c>
      <c r="H28">
        <f t="shared" si="18"/>
        <v>0.25147670815142603</v>
      </c>
      <c r="I28">
        <f t="shared" si="19"/>
        <v>0.9678633505083879</v>
      </c>
      <c r="J28" s="1">
        <f t="shared" si="52"/>
        <v>3.3892967309885585E-2</v>
      </c>
      <c r="K28" s="2">
        <f t="shared" si="20"/>
        <v>1.9429089540698743</v>
      </c>
      <c r="L28" s="33">
        <f t="shared" si="0"/>
        <v>-3.0021666666666675</v>
      </c>
      <c r="M28" s="1">
        <f t="shared" si="21"/>
        <v>12.5</v>
      </c>
      <c r="N28" s="1">
        <f t="shared" si="69"/>
        <v>12.855465946220869</v>
      </c>
      <c r="O28">
        <f t="shared" si="22"/>
        <v>-0.23570886736429866</v>
      </c>
      <c r="P28" s="1">
        <f t="shared" si="1"/>
        <v>-13.511973288399286</v>
      </c>
      <c r="Q28" s="1">
        <f t="shared" si="23"/>
        <v>6.050961023302855E-3</v>
      </c>
      <c r="R28">
        <f t="shared" si="24"/>
        <v>-0.23353231063158908</v>
      </c>
      <c r="S28">
        <f t="shared" si="2"/>
        <v>0.97234904221224538</v>
      </c>
      <c r="T28" s="1">
        <f t="shared" si="53"/>
        <v>2.9123357936293705E-2</v>
      </c>
      <c r="U28" s="36">
        <f t="shared" si="3"/>
        <v>1.6694918562206582</v>
      </c>
      <c r="V28">
        <f t="shared" si="4"/>
        <v>9.4978333333333325</v>
      </c>
      <c r="W28" s="1">
        <f t="shared" si="25"/>
        <v>12.5</v>
      </c>
      <c r="X28" s="1">
        <f t="shared" si="70"/>
        <v>15.699007549134365</v>
      </c>
      <c r="Y28">
        <f t="shared" si="26"/>
        <v>0.64976056870226961</v>
      </c>
      <c r="Z28" s="1">
        <f t="shared" si="27"/>
        <v>37.247421135798895</v>
      </c>
      <c r="AA28" s="1">
        <f t="shared" si="5"/>
        <v>4.057472671713613E-3</v>
      </c>
      <c r="AB28">
        <f t="shared" si="6"/>
        <v>0.60499578101400675</v>
      </c>
      <c r="AC28" s="28">
        <f t="shared" si="7"/>
        <v>0.79622867629547978</v>
      </c>
      <c r="AD28" s="1">
        <f t="shared" si="54"/>
        <v>0.25675844289267757</v>
      </c>
      <c r="AE28" s="2">
        <f t="shared" si="8"/>
        <v>14.718636853720369</v>
      </c>
      <c r="AF28" s="2"/>
      <c r="AG28" s="1">
        <f t="shared" si="9"/>
        <v>2.549327333229416E-3</v>
      </c>
      <c r="AH28" s="1">
        <f t="shared" si="10"/>
        <v>1.4916915239827921E-2</v>
      </c>
      <c r="AI28">
        <f t="shared" si="28"/>
        <v>0.16926647475946519</v>
      </c>
      <c r="AJ28" s="2">
        <f t="shared" si="55"/>
        <v>9.7031737123260289</v>
      </c>
      <c r="AK28" s="1">
        <f t="shared" si="56"/>
        <v>1.5133189687708309E-2</v>
      </c>
      <c r="AL28" s="1"/>
      <c r="AM28">
        <f t="shared" si="29"/>
        <v>8.8075204226283885E-2</v>
      </c>
      <c r="AN28" s="40">
        <f t="shared" si="30"/>
        <v>0.17530892560964148</v>
      </c>
      <c r="AP28">
        <v>4</v>
      </c>
      <c r="AQ28">
        <f t="shared" si="31"/>
        <v>8.4633237379732593E-2</v>
      </c>
      <c r="AR28" s="2">
        <f t="shared" si="32"/>
        <v>4.8515868561630144</v>
      </c>
      <c r="AT28" s="27">
        <f t="shared" si="57"/>
        <v>3.2478333333333325</v>
      </c>
      <c r="AU28" s="1">
        <f t="shared" si="33"/>
        <v>2.2032342609904887E-2</v>
      </c>
      <c r="AW28" s="1">
        <f t="shared" si="34"/>
        <v>0.12918977676258472</v>
      </c>
      <c r="AX28" s="2">
        <f t="shared" si="35"/>
        <v>7.4057833812946656</v>
      </c>
      <c r="AY28" s="1">
        <f t="shared" si="36"/>
        <v>0.12918977676258472</v>
      </c>
      <c r="AZ28" s="2">
        <f t="shared" si="37"/>
        <v>7.4057833812946656</v>
      </c>
      <c r="BA28" s="1"/>
      <c r="BB28" s="1">
        <f t="shared" si="38"/>
        <v>0.29845625152204991</v>
      </c>
      <c r="BC28" s="2">
        <f t="shared" si="39"/>
        <v>17.108957093620695</v>
      </c>
      <c r="BE28" s="46">
        <f t="shared" si="58"/>
        <v>3.2478333333333325</v>
      </c>
      <c r="BF28" s="42">
        <f t="shared" si="59"/>
        <v>0.49167924532236384</v>
      </c>
      <c r="BG28">
        <v>-1</v>
      </c>
      <c r="BH28" s="1">
        <f t="shared" si="40"/>
        <v>0.13738371074228289</v>
      </c>
      <c r="BI28" s="2">
        <f t="shared" si="41"/>
        <v>7.8754993419143053</v>
      </c>
      <c r="BJ28" s="1">
        <f>BH28/(SQRT(AP28)-1)</f>
        <v>0.13738371074228289</v>
      </c>
      <c r="BK28" s="2">
        <f t="shared" si="42"/>
        <v>7.8754993419143053</v>
      </c>
      <c r="BM28" s="1">
        <f>BJ28+AI28</f>
        <v>0.30665018550174805</v>
      </c>
      <c r="BN28" s="2">
        <f t="shared" si="43"/>
        <v>17.578673054240333</v>
      </c>
      <c r="BP28" s="27">
        <f t="shared" si="60"/>
        <v>3.2478333333333325</v>
      </c>
      <c r="BQ28" s="1">
        <f t="shared" si="11"/>
        <v>0.49922882715875116</v>
      </c>
      <c r="BR28">
        <v>-1.5</v>
      </c>
      <c r="BS28" s="42">
        <f t="shared" si="44"/>
        <v>0.13451353126160095</v>
      </c>
      <c r="BT28" s="2">
        <f t="shared" si="45"/>
        <v>7.7109667602191632</v>
      </c>
      <c r="BU28" s="1">
        <f t="shared" si="46"/>
        <v>0.13451353126160095</v>
      </c>
      <c r="BV28" s="2">
        <f t="shared" si="47"/>
        <v>7.7109667602191632</v>
      </c>
      <c r="BX28" s="1">
        <f t="shared" si="48"/>
        <v>0.30378000602106614</v>
      </c>
      <c r="BY28" s="2">
        <f t="shared" si="49"/>
        <v>17.414140472545192</v>
      </c>
      <c r="BZ28" s="2"/>
      <c r="CA28" s="27">
        <f t="shared" si="61"/>
        <v>3.2478333333333325</v>
      </c>
      <c r="CB28" s="1">
        <f t="shared" si="12"/>
        <v>0.49948774109103483</v>
      </c>
      <c r="CC28">
        <v>-1.5</v>
      </c>
      <c r="CD28" s="1">
        <f t="shared" si="62"/>
        <v>3.2478333333333324E-2</v>
      </c>
      <c r="CE28" s="1">
        <f t="shared" si="63"/>
        <v>4.9948774109103483E-3</v>
      </c>
      <c r="CF28" s="1">
        <f t="shared" si="64"/>
        <v>-1.4999999999999999E-2</v>
      </c>
      <c r="CG28" s="41">
        <f t="shared" si="65"/>
        <v>259.8266666666666</v>
      </c>
      <c r="CH28" s="42">
        <f t="shared" si="66"/>
        <v>39.959019287282786</v>
      </c>
      <c r="CI28" s="42">
        <f t="shared" si="67"/>
        <v>-120</v>
      </c>
      <c r="CJ28" s="42">
        <f t="shared" si="50"/>
        <v>159.95901928728279</v>
      </c>
    </row>
    <row r="29" spans="1:88" x14ac:dyDescent="0.2">
      <c r="A29" s="27">
        <f t="shared" si="51"/>
        <v>3.4976666666666656</v>
      </c>
      <c r="B29">
        <f t="shared" si="13"/>
        <v>3.4976666666666656</v>
      </c>
      <c r="C29" s="1">
        <f t="shared" si="14"/>
        <v>12.5</v>
      </c>
      <c r="D29" s="1">
        <f t="shared" si="68"/>
        <v>12.980126043729742</v>
      </c>
      <c r="E29">
        <f t="shared" si="15"/>
        <v>0.27283559875400593</v>
      </c>
      <c r="F29" s="1">
        <f t="shared" si="16"/>
        <v>15.640257253414351</v>
      </c>
      <c r="G29" s="1">
        <f t="shared" si="17"/>
        <v>5.9352932392197797E-3</v>
      </c>
      <c r="H29">
        <f t="shared" si="18"/>
        <v>0.26946322823700697</v>
      </c>
      <c r="I29">
        <f t="shared" si="19"/>
        <v>0.96301067939462159</v>
      </c>
      <c r="J29" s="1">
        <f t="shared" si="52"/>
        <v>3.9102818710853214E-2</v>
      </c>
      <c r="K29" s="2">
        <f t="shared" si="20"/>
        <v>2.2415628560361713</v>
      </c>
      <c r="L29" s="33">
        <f t="shared" si="0"/>
        <v>-2.7523333333333344</v>
      </c>
      <c r="M29" s="1">
        <f t="shared" si="21"/>
        <v>12.5</v>
      </c>
      <c r="N29" s="1">
        <f t="shared" si="69"/>
        <v>12.799427283194268</v>
      </c>
      <c r="O29">
        <f t="shared" si="22"/>
        <v>-0.21672834709083383</v>
      </c>
      <c r="P29" s="1">
        <f t="shared" si="1"/>
        <v>-12.423917986098754</v>
      </c>
      <c r="Q29" s="1">
        <f t="shared" si="23"/>
        <v>6.104061846967752E-3</v>
      </c>
      <c r="R29">
        <f t="shared" si="24"/>
        <v>-0.21503566311495564</v>
      </c>
      <c r="S29">
        <f t="shared" si="2"/>
        <v>0.97660619677980298</v>
      </c>
      <c r="T29" s="1">
        <f t="shared" si="53"/>
        <v>2.4637274171655815E-2</v>
      </c>
      <c r="U29" s="36">
        <f t="shared" si="3"/>
        <v>1.4123278187573396</v>
      </c>
      <c r="V29">
        <f t="shared" si="4"/>
        <v>9.7476666666666656</v>
      </c>
      <c r="W29" s="1">
        <f t="shared" si="25"/>
        <v>12.5</v>
      </c>
      <c r="X29" s="1">
        <f t="shared" si="70"/>
        <v>15.851403895063818</v>
      </c>
      <c r="Y29">
        <f t="shared" si="26"/>
        <v>0.66231022596115996</v>
      </c>
      <c r="Z29" s="1">
        <f t="shared" si="27"/>
        <v>37.966828239811711</v>
      </c>
      <c r="AA29" s="1">
        <f t="shared" si="5"/>
        <v>3.9798301342079791E-3</v>
      </c>
      <c r="AB29">
        <f t="shared" si="6"/>
        <v>0.6149402747665853</v>
      </c>
      <c r="AC29" s="28">
        <f t="shared" si="7"/>
        <v>0.7885736861384588</v>
      </c>
      <c r="AD29" s="1">
        <f t="shared" si="54"/>
        <v>0.26895828379430159</v>
      </c>
      <c r="AE29" s="2">
        <f t="shared" si="8"/>
        <v>15.417990790756141</v>
      </c>
      <c r="AF29" s="2"/>
      <c r="AG29" s="1">
        <f t="shared" si="9"/>
        <v>2.7341101260702234E-3</v>
      </c>
      <c r="AH29" s="1">
        <f t="shared" si="10"/>
        <v>1.4815404719120524E-2</v>
      </c>
      <c r="AI29">
        <f t="shared" si="28"/>
        <v>0.18249186988905683</v>
      </c>
      <c r="AJ29" s="2">
        <f t="shared" si="55"/>
        <v>10.461317382175231</v>
      </c>
      <c r="AK29" s="1">
        <f t="shared" si="56"/>
        <v>1.5065575832765851E-2</v>
      </c>
      <c r="AL29" s="1"/>
      <c r="AM29">
        <f t="shared" si="29"/>
        <v>9.0487901121775599E-2</v>
      </c>
      <c r="AN29" s="40">
        <f t="shared" si="30"/>
        <v>0.18011126815640047</v>
      </c>
      <c r="AP29">
        <v>4</v>
      </c>
      <c r="AQ29">
        <f t="shared" si="31"/>
        <v>9.1245934944528415E-2</v>
      </c>
      <c r="AR29" s="2">
        <f t="shared" si="32"/>
        <v>5.2306586910876156</v>
      </c>
      <c r="AT29" s="27">
        <f t="shared" si="57"/>
        <v>3.4976666666666656</v>
      </c>
      <c r="AU29" s="1">
        <f t="shared" si="33"/>
        <v>2.5586811239474448E-2</v>
      </c>
      <c r="AW29" s="1">
        <f t="shared" si="34"/>
        <v>0.1390044011435074</v>
      </c>
      <c r="AX29" s="2">
        <f t="shared" si="35"/>
        <v>7.9684051610927806</v>
      </c>
      <c r="AY29" s="1">
        <f t="shared" si="36"/>
        <v>0.1390044011435074</v>
      </c>
      <c r="AZ29" s="2">
        <f t="shared" si="37"/>
        <v>7.9684051610927806</v>
      </c>
      <c r="BA29" s="1"/>
      <c r="BB29" s="1">
        <f t="shared" si="38"/>
        <v>0.32149627103256423</v>
      </c>
      <c r="BC29" s="2">
        <f t="shared" si="39"/>
        <v>18.429722543268014</v>
      </c>
      <c r="BE29" s="46">
        <f t="shared" si="58"/>
        <v>3.4976666666666656</v>
      </c>
      <c r="BF29" s="42">
        <f t="shared" si="59"/>
        <v>0.57171290492102067</v>
      </c>
      <c r="BG29">
        <v>-1</v>
      </c>
      <c r="BH29" s="1">
        <f t="shared" si="40"/>
        <v>0.14730920127463984</v>
      </c>
      <c r="BI29" s="2">
        <f t="shared" si="41"/>
        <v>8.4444765061895435</v>
      </c>
      <c r="BJ29" s="1">
        <f>BH29/(SQRT(AP29)-1)</f>
        <v>0.14730920127463984</v>
      </c>
      <c r="BK29" s="2">
        <f t="shared" si="42"/>
        <v>8.4444765061895435</v>
      </c>
      <c r="BM29" s="1">
        <f>BJ29+AI29</f>
        <v>0.32980107116369667</v>
      </c>
      <c r="BN29" s="2">
        <f t="shared" si="43"/>
        <v>18.905793888364776</v>
      </c>
      <c r="BP29" s="27">
        <f t="shared" si="60"/>
        <v>3.4976666666666656</v>
      </c>
      <c r="BQ29" s="1">
        <f t="shared" si="11"/>
        <v>0.58154148134882822</v>
      </c>
      <c r="BR29">
        <v>-1.5</v>
      </c>
      <c r="BS29" s="42">
        <f t="shared" si="44"/>
        <v>0.14423405733066202</v>
      </c>
      <c r="BT29" s="2">
        <f t="shared" si="45"/>
        <v>8.2681943692736191</v>
      </c>
      <c r="BU29" s="1">
        <f t="shared" si="46"/>
        <v>0.14423405733066202</v>
      </c>
      <c r="BV29" s="2">
        <f t="shared" si="47"/>
        <v>8.2681943692736191</v>
      </c>
      <c r="BX29" s="1">
        <f t="shared" si="48"/>
        <v>0.32672592721971883</v>
      </c>
      <c r="BY29" s="2">
        <f t="shared" si="49"/>
        <v>18.72951175144885</v>
      </c>
      <c r="BZ29" s="2"/>
      <c r="CA29" s="27">
        <f t="shared" si="61"/>
        <v>3.4976666666666656</v>
      </c>
      <c r="CB29" s="1">
        <f t="shared" si="12"/>
        <v>0.58097757619877533</v>
      </c>
      <c r="CC29">
        <v>-1.5</v>
      </c>
      <c r="CD29" s="1">
        <f t="shared" si="62"/>
        <v>3.4976666666666656E-2</v>
      </c>
      <c r="CE29" s="1">
        <f t="shared" si="63"/>
        <v>5.8097757619877529E-3</v>
      </c>
      <c r="CF29" s="1">
        <f t="shared" si="64"/>
        <v>-1.4999999999999999E-2</v>
      </c>
      <c r="CG29" s="41">
        <f t="shared" si="65"/>
        <v>279.81333333333322</v>
      </c>
      <c r="CH29" s="42">
        <f t="shared" si="66"/>
        <v>46.478206095902024</v>
      </c>
      <c r="CI29" s="42">
        <f t="shared" si="67"/>
        <v>-120</v>
      </c>
      <c r="CJ29" s="42">
        <f t="shared" si="50"/>
        <v>166.47820609590201</v>
      </c>
    </row>
    <row r="30" spans="1:88" x14ac:dyDescent="0.2">
      <c r="A30" s="27">
        <f t="shared" si="51"/>
        <v>3.7474999999999987</v>
      </c>
      <c r="B30">
        <f t="shared" si="13"/>
        <v>3.7474999999999987</v>
      </c>
      <c r="C30" s="1">
        <f t="shared" si="14"/>
        <v>12.5</v>
      </c>
      <c r="D30" s="1">
        <f t="shared" si="68"/>
        <v>13.049664986121291</v>
      </c>
      <c r="E30">
        <f t="shared" si="15"/>
        <v>0.29127329814067848</v>
      </c>
      <c r="F30" s="1">
        <f t="shared" si="16"/>
        <v>16.697195434815963</v>
      </c>
      <c r="G30" s="1">
        <f t="shared" si="17"/>
        <v>5.8722058989170963E-3</v>
      </c>
      <c r="H30">
        <f t="shared" si="18"/>
        <v>0.28717212311469892</v>
      </c>
      <c r="I30">
        <f t="shared" si="19"/>
        <v>0.95787899637991658</v>
      </c>
      <c r="J30" s="1">
        <f t="shared" si="52"/>
        <v>4.4669645319916539E-2</v>
      </c>
      <c r="K30" s="2">
        <f t="shared" si="20"/>
        <v>2.5606803049633684</v>
      </c>
      <c r="L30" s="33">
        <f t="shared" si="0"/>
        <v>-2.5025000000000013</v>
      </c>
      <c r="M30" s="1">
        <f t="shared" si="21"/>
        <v>12.5</v>
      </c>
      <c r="N30" s="1">
        <f t="shared" si="69"/>
        <v>12.748039310027249</v>
      </c>
      <c r="O30">
        <f t="shared" si="22"/>
        <v>-0.19758786014365293</v>
      </c>
      <c r="P30" s="1">
        <f t="shared" si="1"/>
        <v>-11.326692619699848</v>
      </c>
      <c r="Q30" s="1">
        <f t="shared" si="23"/>
        <v>6.1533725808256062E-3</v>
      </c>
      <c r="R30">
        <f t="shared" si="24"/>
        <v>-0.19630469746289575</v>
      </c>
      <c r="S30">
        <f t="shared" si="2"/>
        <v>0.98054294437010814</v>
      </c>
      <c r="T30" s="1">
        <f t="shared" si="53"/>
        <v>2.0523493798045217E-2</v>
      </c>
      <c r="U30" s="36">
        <f t="shared" si="3"/>
        <v>1.1765060139006811</v>
      </c>
      <c r="V30">
        <f t="shared" si="4"/>
        <v>9.9974999999999987</v>
      </c>
      <c r="W30" s="1">
        <f t="shared" si="25"/>
        <v>12.5</v>
      </c>
      <c r="X30" s="1">
        <f t="shared" si="70"/>
        <v>16.006248975009729</v>
      </c>
      <c r="Y30">
        <f t="shared" si="26"/>
        <v>0.67461897910580426</v>
      </c>
      <c r="Z30" s="1">
        <f t="shared" si="27"/>
        <v>38.672425553835907</v>
      </c>
      <c r="AA30" s="1">
        <f t="shared" si="5"/>
        <v>3.9032005292935078E-3</v>
      </c>
      <c r="AB30">
        <f t="shared" si="6"/>
        <v>0.62459980571393814</v>
      </c>
      <c r="AC30" s="28">
        <f t="shared" si="7"/>
        <v>0.78094499339077061</v>
      </c>
      <c r="AD30" s="1">
        <f t="shared" si="54"/>
        <v>0.28135415410351394</v>
      </c>
      <c r="AE30" s="2">
        <f t="shared" si="8"/>
        <v>16.128582082367039</v>
      </c>
      <c r="AF30" s="2"/>
      <c r="AG30" s="1">
        <f t="shared" si="9"/>
        <v>2.9163361847624985E-3</v>
      </c>
      <c r="AH30" s="1">
        <f t="shared" si="10"/>
        <v>1.4706693672751937E-2</v>
      </c>
      <c r="AI30">
        <f t="shared" si="28"/>
        <v>0.19576033477309626</v>
      </c>
      <c r="AJ30" s="2">
        <f t="shared" si="55"/>
        <v>11.221930018839913</v>
      </c>
      <c r="AK30" s="1">
        <f t="shared" si="56"/>
        <v>1.4993060245550837E-2</v>
      </c>
      <c r="AL30" s="1"/>
      <c r="AM30">
        <f t="shared" si="29"/>
        <v>9.3098805313327343E-2</v>
      </c>
      <c r="AN30" s="40">
        <f t="shared" si="30"/>
        <v>0.18530813159499868</v>
      </c>
      <c r="AP30">
        <v>4</v>
      </c>
      <c r="AQ30">
        <f t="shared" si="31"/>
        <v>9.7880167386548117E-2</v>
      </c>
      <c r="AR30" s="2">
        <f t="shared" si="32"/>
        <v>5.6109650094199557</v>
      </c>
      <c r="AT30" s="27">
        <f t="shared" si="57"/>
        <v>3.7474999999999987</v>
      </c>
      <c r="AU30" s="1">
        <f t="shared" si="33"/>
        <v>2.9415261295485957E-2</v>
      </c>
      <c r="AW30" s="1">
        <f t="shared" si="34"/>
        <v>0.14879214666407389</v>
      </c>
      <c r="AX30" s="2">
        <f t="shared" si="35"/>
        <v>8.5294861145010508</v>
      </c>
      <c r="AY30" s="1">
        <f t="shared" si="36"/>
        <v>0.14879214666407389</v>
      </c>
      <c r="AZ30" s="2">
        <f t="shared" si="37"/>
        <v>8.5294861145010508</v>
      </c>
      <c r="BA30" s="1"/>
      <c r="BB30" s="1">
        <f t="shared" si="38"/>
        <v>0.34455248143717015</v>
      </c>
      <c r="BC30" s="2">
        <f t="shared" si="39"/>
        <v>19.751416133340964</v>
      </c>
      <c r="BE30" s="46">
        <f t="shared" si="58"/>
        <v>3.7474999999999987</v>
      </c>
      <c r="BF30" s="42">
        <f t="shared" si="59"/>
        <v>0.65814501108470302</v>
      </c>
      <c r="BG30">
        <v>-1</v>
      </c>
      <c r="BH30" s="1">
        <f t="shared" si="40"/>
        <v>0.15709686625333552</v>
      </c>
      <c r="BI30" s="2">
        <f t="shared" si="41"/>
        <v>9.0055528425478961</v>
      </c>
      <c r="BJ30" s="1">
        <f>BH30/(SQRT(AP30)-1)</f>
        <v>0.15709686625333552</v>
      </c>
      <c r="BK30" s="2">
        <f t="shared" si="42"/>
        <v>9.0055528425478961</v>
      </c>
      <c r="BM30" s="1">
        <f>BJ30+AI30</f>
        <v>0.35285720102643181</v>
      </c>
      <c r="BN30" s="2">
        <f t="shared" si="43"/>
        <v>20.227482861387809</v>
      </c>
      <c r="BP30" s="27">
        <f t="shared" si="60"/>
        <v>3.7474999999999987</v>
      </c>
      <c r="BQ30" s="1">
        <f t="shared" si="11"/>
        <v>0.67030381824576857</v>
      </c>
      <c r="BR30">
        <v>-1.5</v>
      </c>
      <c r="BS30" s="42">
        <f t="shared" si="44"/>
        <v>0.1538208599659813</v>
      </c>
      <c r="BT30" s="2">
        <f t="shared" si="45"/>
        <v>8.8177563037823674</v>
      </c>
      <c r="BU30" s="1">
        <f t="shared" si="46"/>
        <v>0.1538208599659813</v>
      </c>
      <c r="BV30" s="2">
        <f t="shared" si="47"/>
        <v>8.8177563037823674</v>
      </c>
      <c r="BX30" s="1">
        <f t="shared" si="48"/>
        <v>0.34958119473907756</v>
      </c>
      <c r="BY30" s="2">
        <f t="shared" si="49"/>
        <v>20.039686322622281</v>
      </c>
      <c r="BZ30" s="2"/>
      <c r="CA30" s="27">
        <f t="shared" si="61"/>
        <v>3.7474999999999987</v>
      </c>
      <c r="CB30" s="1">
        <f t="shared" si="12"/>
        <v>0.66884704655688632</v>
      </c>
      <c r="CC30">
        <v>-1.5</v>
      </c>
      <c r="CD30" s="1">
        <f t="shared" si="62"/>
        <v>3.7474999999999987E-2</v>
      </c>
      <c r="CE30" s="1">
        <f t="shared" si="63"/>
        <v>6.6884704655688632E-3</v>
      </c>
      <c r="CF30" s="1">
        <f t="shared" si="64"/>
        <v>-1.4999999999999999E-2</v>
      </c>
      <c r="CG30" s="41">
        <f t="shared" si="65"/>
        <v>299.7999999999999</v>
      </c>
      <c r="CH30" s="42">
        <f t="shared" si="66"/>
        <v>53.507763724550905</v>
      </c>
      <c r="CI30" s="42">
        <f t="shared" si="67"/>
        <v>-120</v>
      </c>
      <c r="CJ30" s="42">
        <f t="shared" si="50"/>
        <v>173.5077637245509</v>
      </c>
    </row>
    <row r="31" spans="1:88" x14ac:dyDescent="0.2">
      <c r="A31" s="27">
        <f t="shared" si="51"/>
        <v>3.9973333333333319</v>
      </c>
      <c r="B31">
        <f t="shared" si="13"/>
        <v>3.9973333333333319</v>
      </c>
      <c r="C31" s="1">
        <f t="shared" si="14"/>
        <v>12.5</v>
      </c>
      <c r="D31" s="1">
        <f t="shared" si="68"/>
        <v>13.123592258896867</v>
      </c>
      <c r="E31">
        <f t="shared" si="15"/>
        <v>0.30950941538583382</v>
      </c>
      <c r="F31" s="1">
        <f t="shared" si="16"/>
        <v>17.742577952054166</v>
      </c>
      <c r="G31" s="1">
        <f t="shared" si="17"/>
        <v>5.8062341076275965E-3</v>
      </c>
      <c r="H31">
        <f t="shared" si="18"/>
        <v>0.30459139955551595</v>
      </c>
      <c r="I31">
        <f t="shared" si="19"/>
        <v>0.95248311235255612</v>
      </c>
      <c r="J31" s="1">
        <f t="shared" si="52"/>
        <v>5.0587772560122736E-2</v>
      </c>
      <c r="K31" s="2">
        <f t="shared" si="20"/>
        <v>2.8999360066312394</v>
      </c>
      <c r="L31" s="33">
        <f t="shared" si="0"/>
        <v>-2.2526666666666681</v>
      </c>
      <c r="M31" s="1">
        <f t="shared" si="21"/>
        <v>12.5</v>
      </c>
      <c r="N31" s="1">
        <f t="shared" si="69"/>
        <v>12.701358475025856</v>
      </c>
      <c r="O31">
        <f t="shared" si="22"/>
        <v>-0.17829956879656325</v>
      </c>
      <c r="P31" s="1">
        <f t="shared" si="1"/>
        <v>-10.220994389611905</v>
      </c>
      <c r="Q31" s="1">
        <f t="shared" si="23"/>
        <v>6.1986862250957139E-3</v>
      </c>
      <c r="R31">
        <f t="shared" si="24"/>
        <v>-0.17735635688859513</v>
      </c>
      <c r="S31">
        <f t="shared" si="2"/>
        <v>0.9841466977393184</v>
      </c>
      <c r="T31" s="1">
        <f t="shared" si="53"/>
        <v>1.6786535692530122E-2</v>
      </c>
      <c r="U31" s="36">
        <f t="shared" si="3"/>
        <v>0.96228548555905147</v>
      </c>
      <c r="V31">
        <f t="shared" si="4"/>
        <v>10.247333333333332</v>
      </c>
      <c r="W31" s="1">
        <f t="shared" si="25"/>
        <v>12.5</v>
      </c>
      <c r="X31" s="1">
        <f t="shared" si="70"/>
        <v>16.163472412957695</v>
      </c>
      <c r="Y31">
        <f t="shared" si="26"/>
        <v>0.68669007522551062</v>
      </c>
      <c r="Z31" s="1">
        <f t="shared" si="27"/>
        <v>39.364399216749014</v>
      </c>
      <c r="AA31" s="1">
        <f t="shared" si="5"/>
        <v>3.8276363239427695E-3</v>
      </c>
      <c r="AB31">
        <f t="shared" si="6"/>
        <v>0.63398093377004816</v>
      </c>
      <c r="AC31" s="28">
        <f t="shared" si="7"/>
        <v>0.773348676611047</v>
      </c>
      <c r="AD31" s="1">
        <f t="shared" si="54"/>
        <v>0.29394041998327108</v>
      </c>
      <c r="AE31" s="2">
        <f t="shared" si="8"/>
        <v>16.850087769741652</v>
      </c>
      <c r="AF31" s="2"/>
      <c r="AG31" s="1">
        <f t="shared" si="9"/>
        <v>3.0958010173961596E-3</v>
      </c>
      <c r="AH31" s="1">
        <f t="shared" si="10"/>
        <v>1.4590853998300363E-2</v>
      </c>
      <c r="AI31">
        <f t="shared" si="28"/>
        <v>0.2090735333565972</v>
      </c>
      <c r="AJ31" s="2">
        <f t="shared" si="55"/>
        <v>11.985107007703023</v>
      </c>
      <c r="AK31" s="1">
        <f t="shared" si="56"/>
        <v>1.4915663053952003E-2</v>
      </c>
      <c r="AL31" s="1"/>
      <c r="AM31">
        <f t="shared" si="29"/>
        <v>9.5912072334637555E-2</v>
      </c>
      <c r="AN31" s="40">
        <f t="shared" si="30"/>
        <v>0.19090778729028174</v>
      </c>
      <c r="AP31">
        <v>4</v>
      </c>
      <c r="AQ31">
        <f t="shared" si="31"/>
        <v>0.1045367666782986</v>
      </c>
      <c r="AR31" s="2">
        <f t="shared" si="32"/>
        <v>5.9925535038515116</v>
      </c>
      <c r="AT31" s="27">
        <f t="shared" si="57"/>
        <v>3.9973333333333319</v>
      </c>
      <c r="AU31" s="1">
        <f t="shared" si="33"/>
        <v>3.3520001295373941E-2</v>
      </c>
      <c r="AW31" s="1">
        <f t="shared" si="34"/>
        <v>0.15855125629588271</v>
      </c>
      <c r="AX31" s="2">
        <f t="shared" si="35"/>
        <v>9.088925520146141</v>
      </c>
      <c r="AY31" s="1">
        <f t="shared" si="36"/>
        <v>0.15855125629588271</v>
      </c>
      <c r="AZ31" s="2">
        <f t="shared" si="37"/>
        <v>9.088925520146141</v>
      </c>
      <c r="BA31" s="1"/>
      <c r="BB31" s="1">
        <f t="shared" si="38"/>
        <v>0.36762478965247991</v>
      </c>
      <c r="BC31" s="2">
        <f t="shared" si="39"/>
        <v>21.074032527849166</v>
      </c>
      <c r="BE31" s="46">
        <f t="shared" si="58"/>
        <v>3.9973333333333319</v>
      </c>
      <c r="BF31" s="42">
        <f t="shared" si="59"/>
        <v>0.75108306699600491</v>
      </c>
      <c r="BG31">
        <v>-1</v>
      </c>
      <c r="BH31" s="1">
        <f t="shared" si="40"/>
        <v>0.16673851116850918</v>
      </c>
      <c r="BI31" s="2">
        <f t="shared" si="41"/>
        <v>9.5582586020164495</v>
      </c>
      <c r="BJ31" s="1">
        <f>BH31/(SQRT(AP31)-1)</f>
        <v>0.16673851116850918</v>
      </c>
      <c r="BK31" s="2">
        <f t="shared" si="42"/>
        <v>9.5582586020164495</v>
      </c>
      <c r="BM31" s="1">
        <f>BJ31+AI31</f>
        <v>0.37581204452510641</v>
      </c>
      <c r="BN31" s="2">
        <f t="shared" si="43"/>
        <v>21.543365609719473</v>
      </c>
      <c r="BP31" s="27">
        <f t="shared" si="60"/>
        <v>3.9973333333333319</v>
      </c>
      <c r="BQ31" s="1">
        <f t="shared" si="11"/>
        <v>0.7655945656393699</v>
      </c>
      <c r="BR31">
        <v>-1.5</v>
      </c>
      <c r="BS31" s="42">
        <f t="shared" si="44"/>
        <v>0.16326624852585939</v>
      </c>
      <c r="BT31" s="2">
        <f t="shared" si="45"/>
        <v>9.3592116989346135</v>
      </c>
      <c r="BU31" s="1">
        <f t="shared" si="46"/>
        <v>0.16326624852585939</v>
      </c>
      <c r="BV31" s="2">
        <f t="shared" si="47"/>
        <v>9.3592116989346135</v>
      </c>
      <c r="BX31" s="1">
        <f t="shared" si="48"/>
        <v>0.37233978188245659</v>
      </c>
      <c r="BY31" s="2">
        <f t="shared" si="49"/>
        <v>21.344318706637637</v>
      </c>
      <c r="BZ31" s="2"/>
      <c r="CA31" s="27">
        <f t="shared" si="61"/>
        <v>3.9973333333333319</v>
      </c>
      <c r="CB31" s="1">
        <f t="shared" si="12"/>
        <v>0.76317303851935825</v>
      </c>
      <c r="CC31">
        <v>-1.5</v>
      </c>
      <c r="CD31" s="1">
        <f t="shared" si="62"/>
        <v>3.9973333333333319E-2</v>
      </c>
      <c r="CE31" s="1">
        <f t="shared" si="63"/>
        <v>7.6317303851935825E-3</v>
      </c>
      <c r="CF31" s="1">
        <f t="shared" si="64"/>
        <v>-1.4999999999999999E-2</v>
      </c>
      <c r="CG31" s="41">
        <f t="shared" si="65"/>
        <v>319.78666666666652</v>
      </c>
      <c r="CH31" s="42">
        <f t="shared" si="66"/>
        <v>61.053843081548656</v>
      </c>
      <c r="CI31" s="42">
        <f t="shared" si="67"/>
        <v>-120</v>
      </c>
      <c r="CJ31" s="42">
        <f t="shared" si="50"/>
        <v>181.05384308154865</v>
      </c>
    </row>
    <row r="32" spans="1:88" x14ac:dyDescent="0.2">
      <c r="A32" s="27">
        <f t="shared" si="51"/>
        <v>4.247166666666665</v>
      </c>
      <c r="B32">
        <f t="shared" si="13"/>
        <v>4.247166666666665</v>
      </c>
      <c r="C32" s="1">
        <f t="shared" si="14"/>
        <v>12.5</v>
      </c>
      <c r="D32" s="1">
        <f t="shared" si="68"/>
        <v>13.201834141301898</v>
      </c>
      <c r="E32">
        <f t="shared" si="15"/>
        <v>0.32753531359037152</v>
      </c>
      <c r="F32" s="1">
        <f t="shared" si="16"/>
        <v>18.775909696263334</v>
      </c>
      <c r="G32" s="1">
        <f t="shared" si="17"/>
        <v>5.7376156893560806E-3</v>
      </c>
      <c r="H32">
        <f t="shared" si="18"/>
        <v>0.32171034882035193</v>
      </c>
      <c r="I32">
        <f t="shared" si="19"/>
        <v>0.94683813371763159</v>
      </c>
      <c r="J32" s="1">
        <f t="shared" si="52"/>
        <v>5.6851298836709606E-2</v>
      </c>
      <c r="K32" s="2">
        <f t="shared" si="20"/>
        <v>3.2589916530597862</v>
      </c>
      <c r="L32" s="33">
        <f t="shared" si="0"/>
        <v>-2.002833333333335</v>
      </c>
      <c r="M32" s="1">
        <f t="shared" si="21"/>
        <v>12.5</v>
      </c>
      <c r="N32" s="1">
        <f t="shared" si="69"/>
        <v>12.659436850077933</v>
      </c>
      <c r="O32">
        <f t="shared" si="22"/>
        <v>-0.1588762632082483</v>
      </c>
      <c r="P32" s="1">
        <f t="shared" si="1"/>
        <v>-9.1075564896448054</v>
      </c>
      <c r="Q32" s="1">
        <f t="shared" si="23"/>
        <v>6.239808000525442E-3</v>
      </c>
      <c r="R32">
        <f t="shared" si="24"/>
        <v>-0.15820872263532049</v>
      </c>
      <c r="S32">
        <f t="shared" si="2"/>
        <v>0.98740569174078607</v>
      </c>
      <c r="T32" s="1">
        <f t="shared" si="53"/>
        <v>1.3430568385158027E-2</v>
      </c>
      <c r="U32" s="36">
        <f t="shared" si="3"/>
        <v>0.76990519405364488</v>
      </c>
      <c r="V32">
        <f t="shared" si="4"/>
        <v>10.497166666666665</v>
      </c>
      <c r="W32" s="1">
        <f t="shared" si="25"/>
        <v>12.5</v>
      </c>
      <c r="X32" s="1">
        <f t="shared" si="70"/>
        <v>16.32300548391067</v>
      </c>
      <c r="Y32">
        <f t="shared" si="26"/>
        <v>0.69852691432543157</v>
      </c>
      <c r="Z32" s="1">
        <f t="shared" si="27"/>
        <v>40.042944133304992</v>
      </c>
      <c r="AA32" s="1">
        <f t="shared" si="5"/>
        <v>3.7531830553924062E-3</v>
      </c>
      <c r="AB32">
        <f t="shared" si="6"/>
        <v>0.64309031060570054</v>
      </c>
      <c r="AC32" s="28">
        <f t="shared" si="7"/>
        <v>0.76579034494113574</v>
      </c>
      <c r="AD32" s="1">
        <f t="shared" si="54"/>
        <v>0.30671157976603092</v>
      </c>
      <c r="AE32" s="2">
        <f t="shared" si="8"/>
        <v>17.582192470664193</v>
      </c>
      <c r="AF32" s="2"/>
      <c r="AG32" s="1">
        <f t="shared" si="9"/>
        <v>3.2722939484194401E-3</v>
      </c>
      <c r="AH32" s="1">
        <f t="shared" si="10"/>
        <v>1.4467966613003605E-2</v>
      </c>
      <c r="AI32">
        <f t="shared" si="28"/>
        <v>0.22243264763216858</v>
      </c>
      <c r="AJ32" s="2">
        <f t="shared" si="55"/>
        <v>12.750916106302656</v>
      </c>
      <c r="AK32" s="1">
        <f t="shared" si="56"/>
        <v>1.4833407079961418E-2</v>
      </c>
      <c r="AL32" s="1"/>
      <c r="AM32">
        <f t="shared" si="29"/>
        <v>9.8932084878535428E-2</v>
      </c>
      <c r="AN32" s="40">
        <f t="shared" si="30"/>
        <v>0.19691895875504661</v>
      </c>
      <c r="AP32">
        <v>4</v>
      </c>
      <c r="AQ32">
        <f t="shared" si="31"/>
        <v>0.11121632381608428</v>
      </c>
      <c r="AR32" s="2">
        <f t="shared" si="32"/>
        <v>6.3754580531513279</v>
      </c>
      <c r="AT32" s="27">
        <f t="shared" si="57"/>
        <v>4.247166666666665</v>
      </c>
      <c r="AU32" s="1">
        <f t="shared" si="33"/>
        <v>3.7903493196888266E-2</v>
      </c>
      <c r="AW32" s="1">
        <f t="shared" si="34"/>
        <v>0.1682800050869428</v>
      </c>
      <c r="AX32" s="2">
        <f t="shared" si="35"/>
        <v>9.6466244954298404</v>
      </c>
      <c r="AY32" s="1">
        <f t="shared" si="36"/>
        <v>0.1682800050869428</v>
      </c>
      <c r="AZ32" s="2">
        <f t="shared" si="37"/>
        <v>9.6466244954298404</v>
      </c>
      <c r="BA32" s="1"/>
      <c r="BB32" s="1">
        <f t="shared" si="38"/>
        <v>0.39071265271911138</v>
      </c>
      <c r="BC32" s="2">
        <f t="shared" si="39"/>
        <v>22.397540601732498</v>
      </c>
      <c r="BE32" s="46">
        <f t="shared" si="58"/>
        <v>4.247166666666665</v>
      </c>
      <c r="BF32" s="42">
        <f t="shared" si="59"/>
        <v>0.85064431930295947</v>
      </c>
      <c r="BG32">
        <v>-1</v>
      </c>
      <c r="BH32" s="1">
        <f t="shared" si="40"/>
        <v>0.17622623066664814</v>
      </c>
      <c r="BI32" s="2">
        <f t="shared" si="41"/>
        <v>10.102140611463906</v>
      </c>
      <c r="BJ32" s="1">
        <f>BH32/(SQRT(AP32)-1)</f>
        <v>0.17622623066664814</v>
      </c>
      <c r="BK32" s="2">
        <f t="shared" si="42"/>
        <v>10.102140611463906</v>
      </c>
      <c r="BM32" s="1">
        <f>BJ32+AI32</f>
        <v>0.39865887829881674</v>
      </c>
      <c r="BN32" s="2">
        <f t="shared" si="43"/>
        <v>22.853056717766563</v>
      </c>
      <c r="BP32" s="27">
        <f t="shared" si="60"/>
        <v>4.247166666666665</v>
      </c>
      <c r="BQ32" s="1">
        <f t="shared" si="11"/>
        <v>0.86749883428712116</v>
      </c>
      <c r="BR32">
        <v>-1.5</v>
      </c>
      <c r="BS32" s="42">
        <f t="shared" si="44"/>
        <v>0.17256286627236209</v>
      </c>
      <c r="BT32" s="2">
        <f t="shared" si="45"/>
        <v>9.8921388308997376</v>
      </c>
      <c r="BU32" s="1">
        <f t="shared" si="46"/>
        <v>0.17256286627236209</v>
      </c>
      <c r="BV32" s="2">
        <f t="shared" si="47"/>
        <v>9.8921388308997376</v>
      </c>
      <c r="BX32" s="1">
        <f t="shared" si="48"/>
        <v>0.39499551390453069</v>
      </c>
      <c r="BY32" s="2">
        <f t="shared" si="49"/>
        <v>22.643054937202397</v>
      </c>
      <c r="BZ32" s="2"/>
      <c r="CA32" s="27">
        <f t="shared" si="61"/>
        <v>4.247166666666665</v>
      </c>
      <c r="CB32" s="1">
        <f t="shared" si="12"/>
        <v>0.86403874381028734</v>
      </c>
      <c r="CC32">
        <v>-1.5</v>
      </c>
      <c r="CD32" s="1">
        <f t="shared" si="62"/>
        <v>4.2471666666666651E-2</v>
      </c>
      <c r="CE32" s="1">
        <f t="shared" si="63"/>
        <v>8.6403874381028728E-3</v>
      </c>
      <c r="CF32" s="1">
        <f t="shared" si="64"/>
        <v>-1.4999999999999999E-2</v>
      </c>
      <c r="CG32" s="41">
        <f t="shared" si="65"/>
        <v>339.7733333333332</v>
      </c>
      <c r="CH32" s="42">
        <f t="shared" si="66"/>
        <v>69.123099504822974</v>
      </c>
      <c r="CI32" s="42">
        <f t="shared" si="67"/>
        <v>-120</v>
      </c>
      <c r="CJ32" s="42">
        <f t="shared" si="50"/>
        <v>189.12309950482296</v>
      </c>
    </row>
    <row r="33" spans="1:88" x14ac:dyDescent="0.2">
      <c r="A33" s="27">
        <f t="shared" si="51"/>
        <v>4.4969999999999981</v>
      </c>
      <c r="B33">
        <f t="shared" si="13"/>
        <v>4.4969999999999981</v>
      </c>
      <c r="C33" s="1">
        <f t="shared" si="14"/>
        <v>12.5</v>
      </c>
      <c r="D33" s="1">
        <f t="shared" si="68"/>
        <v>13.284314397062424</v>
      </c>
      <c r="E33">
        <f t="shared" si="15"/>
        <v>0.34534309974359889</v>
      </c>
      <c r="F33" s="1">
        <f t="shared" si="16"/>
        <v>19.796738201862354</v>
      </c>
      <c r="G33" s="1">
        <f t="shared" si="17"/>
        <v>5.6665889342885295E-3</v>
      </c>
      <c r="H33">
        <f t="shared" si="18"/>
        <v>0.33851954008213064</v>
      </c>
      <c r="I33">
        <f t="shared" si="19"/>
        <v>0.9409593620250466</v>
      </c>
      <c r="J33" s="1">
        <f t="shared" si="52"/>
        <v>6.3454121179113296E-2</v>
      </c>
      <c r="K33" s="2">
        <f t="shared" si="20"/>
        <v>3.6374973924332461</v>
      </c>
      <c r="L33" s="33">
        <f t="shared" si="0"/>
        <v>-1.7530000000000019</v>
      </c>
      <c r="M33" s="1">
        <f t="shared" si="21"/>
        <v>12.5</v>
      </c>
      <c r="N33" s="1">
        <f t="shared" si="69"/>
        <v>12.622321854555921</v>
      </c>
      <c r="O33">
        <f t="shared" si="22"/>
        <v>-0.13933132014708186</v>
      </c>
      <c r="P33" s="1">
        <f t="shared" si="1"/>
        <v>-7.98714574091552</v>
      </c>
      <c r="Q33" s="1">
        <f t="shared" si="23"/>
        <v>6.2765573301468329E-3</v>
      </c>
      <c r="R33">
        <f t="shared" si="24"/>
        <v>-0.13888094600972889</v>
      </c>
      <c r="S33">
        <f t="shared" si="2"/>
        <v>0.99030908449606925</v>
      </c>
      <c r="T33" s="1">
        <f t="shared" si="53"/>
        <v>1.0459387956444572E-2</v>
      </c>
      <c r="U33" s="36">
        <f t="shared" si="3"/>
        <v>0.59958274909554865</v>
      </c>
      <c r="V33">
        <f t="shared" si="4"/>
        <v>10.746999999999998</v>
      </c>
      <c r="W33" s="1">
        <f t="shared" si="25"/>
        <v>12.5</v>
      </c>
      <c r="X33" s="1">
        <f t="shared" si="70"/>
        <v>16.484781132911653</v>
      </c>
      <c r="Y33">
        <f t="shared" si="26"/>
        <v>0.71013302836656234</v>
      </c>
      <c r="Z33" s="1">
        <f t="shared" si="27"/>
        <v>40.70826277260548</v>
      </c>
      <c r="AA33" s="1">
        <f t="shared" si="5"/>
        <v>3.6798797668467923E-3</v>
      </c>
      <c r="AB33">
        <f t="shared" si="6"/>
        <v>0.65193464889526209</v>
      </c>
      <c r="AC33" s="28">
        <f t="shared" si="7"/>
        <v>0.7582751568987417</v>
      </c>
      <c r="AD33" s="1">
        <f t="shared" si="54"/>
        <v>0.31966226547658327</v>
      </c>
      <c r="AE33" s="2">
        <f t="shared" si="8"/>
        <v>18.324588466810503</v>
      </c>
      <c r="AF33" s="2"/>
      <c r="AG33" s="1">
        <f t="shared" si="9"/>
        <v>3.4455979839507957E-3</v>
      </c>
      <c r="AH33" s="1">
        <f t="shared" si="10"/>
        <v>1.4338123059445382E-2</v>
      </c>
      <c r="AI33">
        <f t="shared" si="28"/>
        <v>0.23583831603423897</v>
      </c>
      <c r="AJ33" s="2">
        <f t="shared" si="55"/>
        <v>13.519393912790768</v>
      </c>
      <c r="AK33" s="1">
        <f t="shared" si="56"/>
        <v>1.4746318806224326E-2</v>
      </c>
      <c r="AL33" s="1"/>
      <c r="AM33">
        <f t="shared" si="29"/>
        <v>0.10216342280315142</v>
      </c>
      <c r="AN33" s="40">
        <f t="shared" si="30"/>
        <v>0.20335076194894788</v>
      </c>
      <c r="AP33">
        <v>4</v>
      </c>
      <c r="AQ33">
        <f t="shared" si="31"/>
        <v>0.11791915801711948</v>
      </c>
      <c r="AR33" s="2">
        <f t="shared" si="32"/>
        <v>6.7596969563953841</v>
      </c>
      <c r="AT33" s="27">
        <f t="shared" si="57"/>
        <v>4.4969999999999981</v>
      </c>
      <c r="AU33" s="1">
        <f t="shared" si="33"/>
        <v>4.2568346835371487E-2</v>
      </c>
      <c r="AW33" s="1">
        <f t="shared" si="34"/>
        <v>0.1779767017819851</v>
      </c>
      <c r="AX33" s="2">
        <f t="shared" si="35"/>
        <v>10.202486089413158</v>
      </c>
      <c r="AY33" s="1">
        <f t="shared" si="36"/>
        <v>0.1779767017819851</v>
      </c>
      <c r="AZ33" s="2">
        <f t="shared" si="37"/>
        <v>10.202486089413158</v>
      </c>
      <c r="BA33" s="1"/>
      <c r="BB33" s="1">
        <f t="shared" si="38"/>
        <v>0.4138150178162241</v>
      </c>
      <c r="BC33" s="2">
        <f t="shared" si="39"/>
        <v>23.721880002203928</v>
      </c>
      <c r="BE33" s="46">
        <f t="shared" si="58"/>
        <v>4.4969999999999981</v>
      </c>
      <c r="BF33" s="42">
        <f t="shared" si="59"/>
        <v>0.95695623206868685</v>
      </c>
      <c r="BG33">
        <v>-1</v>
      </c>
      <c r="BH33" s="1">
        <f t="shared" si="40"/>
        <v>0.18555241277910606</v>
      </c>
      <c r="BI33" s="2">
        <f t="shared" si="41"/>
        <v>10.636762515999711</v>
      </c>
      <c r="BJ33" s="1">
        <f>BH33/(SQRT(AP33)-1)</f>
        <v>0.18555241277910606</v>
      </c>
      <c r="BK33" s="2">
        <f t="shared" si="42"/>
        <v>10.636762515999711</v>
      </c>
      <c r="BM33" s="1">
        <f>BJ33+AI33</f>
        <v>0.42139072881334505</v>
      </c>
      <c r="BN33" s="2">
        <f t="shared" si="43"/>
        <v>24.156156428790482</v>
      </c>
      <c r="BP33" s="27">
        <f t="shared" si="60"/>
        <v>4.4969999999999981</v>
      </c>
      <c r="BQ33" s="1">
        <f t="shared" si="11"/>
        <v>0.97610824504384752</v>
      </c>
      <c r="BR33">
        <v>-0.9</v>
      </c>
      <c r="BS33" s="42">
        <f t="shared" si="44"/>
        <v>0.18616632685184423</v>
      </c>
      <c r="BT33" s="2">
        <f t="shared" si="45"/>
        <v>10.671955042462407</v>
      </c>
      <c r="BU33" s="1">
        <f t="shared" si="46"/>
        <v>0.18616632685184423</v>
      </c>
      <c r="BV33" s="2">
        <f t="shared" si="47"/>
        <v>10.671955042462407</v>
      </c>
      <c r="BX33" s="1">
        <f t="shared" si="48"/>
        <v>0.42200464288608319</v>
      </c>
      <c r="BY33" s="2">
        <f t="shared" si="49"/>
        <v>24.191348955253176</v>
      </c>
      <c r="BZ33" s="2"/>
      <c r="CA33" s="27">
        <f t="shared" si="61"/>
        <v>4.4969999999999981</v>
      </c>
      <c r="CB33" s="1">
        <f t="shared" si="12"/>
        <v>0.97220229832113447</v>
      </c>
      <c r="CC33">
        <v>-0.7</v>
      </c>
      <c r="CD33" s="1">
        <f t="shared" si="62"/>
        <v>4.4969999999999982E-2</v>
      </c>
      <c r="CE33" s="1">
        <f t="shared" si="63"/>
        <v>9.7220229832113442E-3</v>
      </c>
      <c r="CF33" s="1">
        <f t="shared" si="64"/>
        <v>-6.9999999999999993E-3</v>
      </c>
      <c r="CG33" s="41">
        <f t="shared" si="65"/>
        <v>359.75999999999988</v>
      </c>
      <c r="CH33" s="42">
        <f t="shared" si="66"/>
        <v>77.776183865690754</v>
      </c>
      <c r="CI33" s="42">
        <f t="shared" si="67"/>
        <v>-55.999999999999993</v>
      </c>
      <c r="CJ33" s="42">
        <f t="shared" si="50"/>
        <v>133.77618386569074</v>
      </c>
    </row>
    <row r="34" spans="1:88" x14ac:dyDescent="0.2">
      <c r="A34" s="27">
        <f>$D$5*$D$4+A33</f>
        <v>4.7468333333333312</v>
      </c>
      <c r="B34">
        <f t="shared" si="13"/>
        <v>4.7468333333333312</v>
      </c>
      <c r="C34" s="1">
        <f t="shared" si="14"/>
        <v>12.5</v>
      </c>
      <c r="D34" s="1">
        <f t="shared" si="68"/>
        <v>13.370954591742672</v>
      </c>
      <c r="E34">
        <f t="shared" si="15"/>
        <v>0.36292562350670649</v>
      </c>
      <c r="F34" s="1">
        <f t="shared" si="16"/>
        <v>20.804653576817568</v>
      </c>
      <c r="G34" s="1">
        <f t="shared" si="17"/>
        <v>5.5933909080957472E-3</v>
      </c>
      <c r="H34">
        <f t="shared" si="18"/>
        <v>0.35501080351172326</v>
      </c>
      <c r="I34">
        <f t="shared" si="19"/>
        <v>0.93486219807518189</v>
      </c>
      <c r="J34" s="1">
        <f t="shared" si="52"/>
        <v>7.0389960646511388E-2</v>
      </c>
      <c r="K34" s="2">
        <f t="shared" si="20"/>
        <v>4.0350932854688057</v>
      </c>
      <c r="L34" s="33">
        <f t="shared" si="0"/>
        <v>-1.5031666666666688</v>
      </c>
      <c r="M34" s="1">
        <f t="shared" si="21"/>
        <v>12.5</v>
      </c>
      <c r="N34" s="1">
        <f t="shared" si="69"/>
        <v>12.59005599780151</v>
      </c>
      <c r="O34">
        <f t="shared" si="22"/>
        <v>-0.11967865564795832</v>
      </c>
      <c r="P34" s="1">
        <f t="shared" si="1"/>
        <v>-6.8605598779084387</v>
      </c>
      <c r="Q34" s="1">
        <f t="shared" si="23"/>
        <v>6.308769737694328E-3</v>
      </c>
      <c r="R34">
        <f t="shared" si="24"/>
        <v>-0.11939316766574774</v>
      </c>
      <c r="S34">
        <f t="shared" si="2"/>
        <v>0.99284705343508906</v>
      </c>
      <c r="T34" s="1">
        <f t="shared" si="53"/>
        <v>7.8763974224023876E-3</v>
      </c>
      <c r="U34" s="36">
        <f t="shared" si="3"/>
        <v>0.45151322803580562</v>
      </c>
      <c r="V34">
        <f t="shared" si="4"/>
        <v>10.996833333333331</v>
      </c>
      <c r="W34" s="1">
        <f t="shared" si="25"/>
        <v>12.5</v>
      </c>
      <c r="X34" s="1">
        <f t="shared" si="70"/>
        <v>16.648733986736381</v>
      </c>
      <c r="Y34">
        <f t="shared" si="26"/>
        <v>0.72151206166047521</v>
      </c>
      <c r="Z34" s="1">
        <f t="shared" si="27"/>
        <v>41.360564044231062</v>
      </c>
      <c r="AA34" s="1">
        <f t="shared" si="5"/>
        <v>3.6077594387607711E-3</v>
      </c>
      <c r="AB34">
        <f t="shared" si="6"/>
        <v>0.66052069437197003</v>
      </c>
      <c r="AC34" s="28">
        <f t="shared" si="7"/>
        <v>0.75080783980081789</v>
      </c>
      <c r="AD34" s="1">
        <f t="shared" si="54"/>
        <v>0.33278724376808921</v>
      </c>
      <c r="AE34" s="2">
        <f t="shared" si="8"/>
        <v>19.076975757406387</v>
      </c>
      <c r="AF34" s="2"/>
      <c r="AG34" s="1">
        <f t="shared" si="9"/>
        <v>3.6154899671983977E-3</v>
      </c>
      <c r="AH34" s="1">
        <f t="shared" si="10"/>
        <v>1.4201427234643387E-2</v>
      </c>
      <c r="AI34">
        <f t="shared" si="28"/>
        <v>0.24929057722665787</v>
      </c>
      <c r="AJ34" s="2">
        <f t="shared" si="55"/>
        <v>14.290542643566374</v>
      </c>
      <c r="AK34" s="1">
        <f t="shared" si="56"/>
        <v>1.4654429473841116E-2</v>
      </c>
      <c r="AL34" s="1"/>
      <c r="AM34">
        <f t="shared" si="29"/>
        <v>0.10561082838125249</v>
      </c>
      <c r="AN34" s="40">
        <f t="shared" si="30"/>
        <v>0.21021263610918089</v>
      </c>
      <c r="AP34">
        <v>4</v>
      </c>
      <c r="AQ34">
        <f t="shared" si="31"/>
        <v>0.12464528861332895</v>
      </c>
      <c r="AR34" s="2">
        <f t="shared" si="32"/>
        <v>7.1452713217831878</v>
      </c>
      <c r="AT34" s="27">
        <f>$D$5*$D$4+AT33</f>
        <v>4.7468333333333312</v>
      </c>
      <c r="AU34" s="1">
        <f t="shared" si="33"/>
        <v>4.7517313179911876E-2</v>
      </c>
      <c r="AW34" s="1">
        <f t="shared" si="34"/>
        <v>0.18763969035266886</v>
      </c>
      <c r="AX34" s="2">
        <f t="shared" si="35"/>
        <v>10.756415370535157</v>
      </c>
      <c r="AY34" s="1">
        <f t="shared" si="36"/>
        <v>0.18763969035266886</v>
      </c>
      <c r="AZ34" s="2">
        <f t="shared" si="37"/>
        <v>10.756415370535157</v>
      </c>
      <c r="BA34" s="1"/>
      <c r="BB34" s="1">
        <f t="shared" si="38"/>
        <v>0.43693026757932674</v>
      </c>
      <c r="BC34" s="2">
        <f t="shared" si="39"/>
        <v>25.046958014101531</v>
      </c>
      <c r="BE34" s="46">
        <f t="shared" si="58"/>
        <v>4.7468333333333312</v>
      </c>
      <c r="BF34" s="42">
        <f t="shared" si="59"/>
        <v>1.0701570005120979</v>
      </c>
      <c r="BG34">
        <v>-1</v>
      </c>
      <c r="BH34" s="1">
        <f t="shared" si="40"/>
        <v>0.1947097411235765</v>
      </c>
      <c r="BI34" s="2">
        <f t="shared" si="41"/>
        <v>11.161704905173176</v>
      </c>
      <c r="BJ34" s="1">
        <f>BH34/(SQRT(AP34)-1)</f>
        <v>0.1947097411235765</v>
      </c>
      <c r="BK34" s="2">
        <f t="shared" si="42"/>
        <v>11.161704905173176</v>
      </c>
      <c r="BM34" s="1">
        <f>BJ34+AI34</f>
        <v>0.44400031835023435</v>
      </c>
      <c r="BN34" s="2">
        <f t="shared" si="43"/>
        <v>25.45224754873955</v>
      </c>
      <c r="BP34" s="27">
        <f t="shared" si="60"/>
        <v>4.7468333333333312</v>
      </c>
      <c r="BQ34" s="1">
        <f t="shared" si="11"/>
        <v>1.0915210471062324</v>
      </c>
      <c r="BR34">
        <v>-0.9</v>
      </c>
      <c r="BS34" s="42">
        <f t="shared" si="44"/>
        <v>0.19533184810037499</v>
      </c>
      <c r="BT34" s="2">
        <f t="shared" si="45"/>
        <v>11.197367088556527</v>
      </c>
      <c r="BU34" s="1">
        <f t="shared" si="46"/>
        <v>0.19533184810037499</v>
      </c>
      <c r="BV34" s="2">
        <f t="shared" si="47"/>
        <v>11.197367088556527</v>
      </c>
      <c r="BX34" s="1">
        <f t="shared" si="48"/>
        <v>0.44462242532703289</v>
      </c>
      <c r="BY34" s="2">
        <f t="shared" si="49"/>
        <v>25.487909732122905</v>
      </c>
      <c r="BZ34" s="2"/>
      <c r="CA34" s="27">
        <f t="shared" si="61"/>
        <v>4.7468333333333312</v>
      </c>
      <c r="CB34" s="1">
        <f t="shared" si="12"/>
        <v>1.0878025454708826</v>
      </c>
      <c r="CC34">
        <v>-0.7</v>
      </c>
      <c r="CD34" s="1">
        <f t="shared" si="62"/>
        <v>4.7468333333333314E-2</v>
      </c>
      <c r="CE34" s="1">
        <f t="shared" si="63"/>
        <v>1.0878025454708826E-2</v>
      </c>
      <c r="CF34" s="1">
        <f t="shared" si="64"/>
        <v>-6.9999999999999993E-3</v>
      </c>
      <c r="CG34" s="41">
        <f t="shared" si="65"/>
        <v>379.7466666666665</v>
      </c>
      <c r="CH34" s="42">
        <f t="shared" si="66"/>
        <v>87.02420363767061</v>
      </c>
      <c r="CI34" s="42">
        <f t="shared" si="67"/>
        <v>-55.999999999999993</v>
      </c>
      <c r="CJ34" s="42">
        <f t="shared" si="50"/>
        <v>143.02420363767061</v>
      </c>
    </row>
    <row r="35" spans="1:88" x14ac:dyDescent="0.2">
      <c r="A35" s="27">
        <f t="shared" si="51"/>
        <v>4.9966666666666644</v>
      </c>
      <c r="B35">
        <f t="shared" si="13"/>
        <v>4.9966666666666644</v>
      </c>
      <c r="C35" s="1">
        <f t="shared" si="14"/>
        <v>12.5</v>
      </c>
      <c r="D35" s="1">
        <f t="shared" si="68"/>
        <v>13.461674404685985</v>
      </c>
      <c r="E35">
        <f t="shared" si="15"/>
        <v>0.38027647091814432</v>
      </c>
      <c r="F35" s="1">
        <f t="shared" si="16"/>
        <v>21.79928814180445</v>
      </c>
      <c r="G35" s="1">
        <f t="shared" si="17"/>
        <v>5.518255892684884E-3</v>
      </c>
      <c r="H35">
        <f t="shared" si="18"/>
        <v>0.37117720399828819</v>
      </c>
      <c r="I35">
        <f t="shared" si="19"/>
        <v>0.92856205136329639</v>
      </c>
      <c r="J35" s="1">
        <f t="shared" si="52"/>
        <v>7.7652387299745232E-2</v>
      </c>
      <c r="K35" s="2">
        <f t="shared" si="20"/>
        <v>4.4514107369280707</v>
      </c>
      <c r="L35" s="33">
        <f t="shared" si="0"/>
        <v>-1.2533333333333356</v>
      </c>
      <c r="M35" s="1">
        <f t="shared" si="21"/>
        <v>12.5</v>
      </c>
      <c r="N35" s="1">
        <f t="shared" si="69"/>
        <v>12.562676643313099</v>
      </c>
      <c r="O35">
        <f t="shared" si="22"/>
        <v>-9.9932671916857785E-2</v>
      </c>
      <c r="P35" s="1">
        <f t="shared" si="1"/>
        <v>-5.7286245047880255</v>
      </c>
      <c r="Q35" s="1">
        <f t="shared" si="23"/>
        <v>6.3362986272197811E-3</v>
      </c>
      <c r="R35">
        <f t="shared" si="24"/>
        <v>-9.9766424697436101E-2</v>
      </c>
      <c r="S35">
        <f t="shared" si="2"/>
        <v>0.99501088461538489</v>
      </c>
      <c r="T35" s="1">
        <f t="shared" si="53"/>
        <v>5.6845878569524791E-3</v>
      </c>
      <c r="U35" s="36">
        <f t="shared" si="3"/>
        <v>0.32586809371065162</v>
      </c>
      <c r="V35">
        <f t="shared" si="4"/>
        <v>11.246666666666664</v>
      </c>
      <c r="W35" s="1">
        <f t="shared" si="25"/>
        <v>12.5</v>
      </c>
      <c r="X35" s="1">
        <f t="shared" si="70"/>
        <v>16.814800358943042</v>
      </c>
      <c r="Y35">
        <f t="shared" si="26"/>
        <v>0.73266775259946693</v>
      </c>
      <c r="Z35" s="1">
        <f t="shared" si="27"/>
        <v>42.000062250924856</v>
      </c>
      <c r="AA35" s="1">
        <f t="shared" si="5"/>
        <v>3.5368494122699442E-3</v>
      </c>
      <c r="AB35">
        <f t="shared" si="6"/>
        <v>0.66885520057245662</v>
      </c>
      <c r="AC35" s="28">
        <f t="shared" si="7"/>
        <v>0.74339270958705184</v>
      </c>
      <c r="AD35" s="1">
        <f t="shared" si="54"/>
        <v>0.34608141632632755</v>
      </c>
      <c r="AE35" s="2">
        <f t="shared" si="8"/>
        <v>19.83906208240094</v>
      </c>
      <c r="AF35" s="2"/>
      <c r="AG35" s="1">
        <f t="shared" si="9"/>
        <v>3.7817410563792519E-3</v>
      </c>
      <c r="AH35" s="1">
        <f t="shared" si="10"/>
        <v>1.4057997181905004E-2</v>
      </c>
      <c r="AI35">
        <f t="shared" si="28"/>
        <v>0.26278882121907349</v>
      </c>
      <c r="AJ35" s="2">
        <f t="shared" si="55"/>
        <v>15.064327331029689</v>
      </c>
      <c r="AK35" s="1">
        <f t="shared" si="56"/>
        <v>1.4557776278812417E-2</v>
      </c>
      <c r="AL35" s="1"/>
      <c r="AM35">
        <f t="shared" si="29"/>
        <v>0.10927916720907246</v>
      </c>
      <c r="AN35" s="40">
        <f t="shared" si="30"/>
        <v>0.21751426594162512</v>
      </c>
      <c r="AP35">
        <v>4</v>
      </c>
      <c r="AQ35">
        <f t="shared" si="31"/>
        <v>0.13139441060953674</v>
      </c>
      <c r="AR35" s="2">
        <f t="shared" si="32"/>
        <v>7.5321636655148447</v>
      </c>
      <c r="AT35" s="27">
        <f t="shared" si="57"/>
        <v>4.9966666666666644</v>
      </c>
      <c r="AU35" s="1">
        <f t="shared" si="33"/>
        <v>5.2753276447121529E-2</v>
      </c>
      <c r="AW35" s="1">
        <f t="shared" si="34"/>
        <v>0.19726735143498275</v>
      </c>
      <c r="AX35" s="2">
        <f t="shared" si="35"/>
        <v>11.308319509011751</v>
      </c>
      <c r="AY35" s="1">
        <f t="shared" si="36"/>
        <v>0.19726735143498275</v>
      </c>
      <c r="AZ35" s="2">
        <f t="shared" si="37"/>
        <v>11.308319509011751</v>
      </c>
      <c r="BA35" s="1"/>
      <c r="BB35" s="1">
        <f t="shared" si="38"/>
        <v>0.46005617265405624</v>
      </c>
      <c r="BC35" s="2">
        <f t="shared" si="39"/>
        <v>26.37264684004144</v>
      </c>
      <c r="BE35" s="46">
        <f t="shared" si="58"/>
        <v>4.9966666666666644</v>
      </c>
      <c r="BF35" s="42">
        <f t="shared" si="59"/>
        <v>1.190396108780305</v>
      </c>
      <c r="BG35">
        <v>-1</v>
      </c>
      <c r="BH35" s="1">
        <f t="shared" si="40"/>
        <v>0.20369119514297843</v>
      </c>
      <c r="BI35" s="2">
        <f t="shared" si="41"/>
        <v>11.676565326667554</v>
      </c>
      <c r="BJ35" s="1">
        <f>BH35/(SQRT(AP35)-1)</f>
        <v>0.20369119514297843</v>
      </c>
      <c r="BK35" s="2">
        <f t="shared" si="42"/>
        <v>11.676565326667554</v>
      </c>
      <c r="BM35" s="1">
        <f>BJ35+AI35</f>
        <v>0.46648001636205194</v>
      </c>
      <c r="BN35" s="2">
        <f t="shared" si="43"/>
        <v>26.740892657697245</v>
      </c>
      <c r="BP35" s="27">
        <f t="shared" si="60"/>
        <v>4.9966666666666644</v>
      </c>
      <c r="BQ35" s="1">
        <f t="shared" si="11"/>
        <v>1.2138422252824943</v>
      </c>
      <c r="BR35">
        <v>-0.9</v>
      </c>
      <c r="BS35" s="42">
        <f t="shared" si="44"/>
        <v>0.20432003030648285</v>
      </c>
      <c r="BT35" s="2">
        <f t="shared" si="45"/>
        <v>11.712613202282457</v>
      </c>
      <c r="BU35" s="1">
        <f t="shared" si="46"/>
        <v>0.20432003030648285</v>
      </c>
      <c r="BV35" s="2">
        <f t="shared" si="47"/>
        <v>11.712613202282457</v>
      </c>
      <c r="BX35" s="1">
        <f t="shared" si="48"/>
        <v>0.46710885152555637</v>
      </c>
      <c r="BY35" s="2">
        <f t="shared" si="49"/>
        <v>26.776940533312146</v>
      </c>
      <c r="BZ35" s="2"/>
      <c r="CA35" s="27">
        <f t="shared" si="61"/>
        <v>4.9966666666666644</v>
      </c>
      <c r="CB35" s="1">
        <f t="shared" si="12"/>
        <v>1.2103175477453929</v>
      </c>
      <c r="CC35">
        <v>-0.7</v>
      </c>
      <c r="CD35" s="1">
        <f t="shared" si="62"/>
        <v>4.9966666666666645E-2</v>
      </c>
      <c r="CE35" s="1">
        <f t="shared" si="63"/>
        <v>1.210317547745393E-2</v>
      </c>
      <c r="CF35" s="1">
        <f t="shared" si="64"/>
        <v>-6.9999999999999993E-3</v>
      </c>
      <c r="CG35" s="41">
        <f t="shared" si="65"/>
        <v>399.73333333333318</v>
      </c>
      <c r="CH35" s="42">
        <f t="shared" si="66"/>
        <v>96.825403819631433</v>
      </c>
      <c r="CI35" s="42">
        <f t="shared" si="67"/>
        <v>-55.999999999999993</v>
      </c>
      <c r="CJ35" s="42">
        <f t="shared" si="50"/>
        <v>152.82540381963142</v>
      </c>
    </row>
    <row r="36" spans="1:88" x14ac:dyDescent="0.2">
      <c r="A36" s="27">
        <f>$D$5*$D$4+A35</f>
        <v>5.2464999999999975</v>
      </c>
      <c r="B36">
        <f t="shared" si="13"/>
        <v>5.2464999999999975</v>
      </c>
      <c r="C36" s="1">
        <f t="shared" si="14"/>
        <v>12.5</v>
      </c>
      <c r="D36" s="1">
        <f t="shared" si="68"/>
        <v>13.556391933327982</v>
      </c>
      <c r="E36">
        <f t="shared" si="15"/>
        <v>0.39738995345005435</v>
      </c>
      <c r="F36" s="1">
        <f t="shared" si="16"/>
        <v>22.780315802869357</v>
      </c>
      <c r="G36" s="1">
        <f t="shared" si="17"/>
        <v>5.4414139697031788E-3</v>
      </c>
      <c r="H36">
        <f t="shared" si="18"/>
        <v>0.38701300654355053</v>
      </c>
      <c r="I36">
        <f t="shared" si="19"/>
        <v>0.92207425555977962</v>
      </c>
      <c r="J36" s="1">
        <f t="shared" si="52"/>
        <v>8.5234844562613571E-2</v>
      </c>
      <c r="K36" s="2">
        <f t="shared" si="20"/>
        <v>4.8860738921243447</v>
      </c>
      <c r="L36" s="33">
        <f t="shared" si="0"/>
        <v>-1.0035000000000025</v>
      </c>
      <c r="M36" s="1">
        <f t="shared" si="21"/>
        <v>12.5</v>
      </c>
      <c r="N36" s="1">
        <f t="shared" si="69"/>
        <v>12.540215797584985</v>
      </c>
      <c r="O36">
        <f t="shared" si="22"/>
        <v>-8.0108198908581077E-2</v>
      </c>
      <c r="P36" s="1">
        <f t="shared" si="1"/>
        <v>-4.5921897463517816</v>
      </c>
      <c r="Q36" s="1">
        <f t="shared" si="23"/>
        <v>6.3590169092761703E-3</v>
      </c>
      <c r="R36">
        <f t="shared" si="24"/>
        <v>-8.0022546357875132E-2</v>
      </c>
      <c r="S36">
        <f t="shared" si="2"/>
        <v>0.99679305378518857</v>
      </c>
      <c r="T36" s="1">
        <f t="shared" si="53"/>
        <v>3.8865214877905913E-3</v>
      </c>
      <c r="U36" s="36">
        <f t="shared" si="3"/>
        <v>0.22279422541474725</v>
      </c>
      <c r="V36">
        <f t="shared" si="4"/>
        <v>11.496499999999997</v>
      </c>
      <c r="W36" s="1">
        <f t="shared" si="25"/>
        <v>12.5</v>
      </c>
      <c r="X36" s="1">
        <f t="shared" si="70"/>
        <v>16.98291824893472</v>
      </c>
      <c r="Y36">
        <f t="shared" si="26"/>
        <v>0.74360391669301684</v>
      </c>
      <c r="Z36" s="1">
        <f t="shared" si="27"/>
        <v>42.626976116160201</v>
      </c>
      <c r="AA36" s="1">
        <f t="shared" si="5"/>
        <v>3.4671718019313735E-3</v>
      </c>
      <c r="AB36">
        <f t="shared" si="6"/>
        <v>0.67694490613950475</v>
      </c>
      <c r="AC36" s="28">
        <f t="shared" si="7"/>
        <v>0.73603369084015247</v>
      </c>
      <c r="AD36" s="1">
        <f t="shared" si="54"/>
        <v>0.35953981979464061</v>
      </c>
      <c r="AE36" s="2">
        <f t="shared" si="8"/>
        <v>20.61056291816411</v>
      </c>
      <c r="AF36" s="2"/>
      <c r="AG36" s="1">
        <f t="shared" si="9"/>
        <v>3.9441175448778109E-3</v>
      </c>
      <c r="AH36" s="1">
        <f t="shared" si="10"/>
        <v>1.3907966877528139E-2</v>
      </c>
      <c r="AI36">
        <f t="shared" si="28"/>
        <v>0.27633174950724859</v>
      </c>
      <c r="AJ36" s="2">
        <f t="shared" si="55"/>
        <v>15.840673538632084</v>
      </c>
      <c r="AK36" s="1">
        <f t="shared" si="56"/>
        <v>1.4456403628642664E-2</v>
      </c>
      <c r="AL36" s="1"/>
      <c r="AM36">
        <f t="shared" si="29"/>
        <v>0.1131733853410322</v>
      </c>
      <c r="AN36" s="40">
        <f t="shared" si="30"/>
        <v>0.22526549629982526</v>
      </c>
      <c r="AP36">
        <v>4</v>
      </c>
      <c r="AQ36">
        <f t="shared" si="31"/>
        <v>0.1381658747536243</v>
      </c>
      <c r="AR36" s="2">
        <f t="shared" si="32"/>
        <v>7.9203367693160418</v>
      </c>
      <c r="AT36" s="27">
        <f>$D$5*$D$4+AT35</f>
        <v>5.2464999999999975</v>
      </c>
      <c r="AU36" s="1">
        <f t="shared" si="33"/>
        <v>5.8279245141844543E-2</v>
      </c>
      <c r="AW36" s="1">
        <f t="shared" si="34"/>
        <v>0.20685810367157553</v>
      </c>
      <c r="AX36" s="2">
        <f t="shared" si="35"/>
        <v>11.858107853784585</v>
      </c>
      <c r="AY36" s="1">
        <f t="shared" si="36"/>
        <v>0.20685810367157553</v>
      </c>
      <c r="AZ36" s="2">
        <f t="shared" si="37"/>
        <v>11.858107853784585</v>
      </c>
      <c r="BA36" s="1"/>
      <c r="BB36" s="1">
        <f t="shared" si="38"/>
        <v>0.48318985317882412</v>
      </c>
      <c r="BC36" s="2">
        <f t="shared" si="39"/>
        <v>27.69878139241667</v>
      </c>
      <c r="BE36" s="46">
        <f t="shared" si="58"/>
        <v>5.2464999999999975</v>
      </c>
      <c r="BF36" s="42">
        <f t="shared" si="59"/>
        <v>1.3178349368532425</v>
      </c>
      <c r="BG36">
        <v>0.5</v>
      </c>
      <c r="BH36" s="1">
        <f t="shared" si="40"/>
        <v>0.22600170467154276</v>
      </c>
      <c r="BI36" s="2">
        <f t="shared" si="41"/>
        <v>12.955511732763597</v>
      </c>
      <c r="BJ36" s="1">
        <f>BH36/(SQRT(AP36)-1)</f>
        <v>0.22600170467154276</v>
      </c>
      <c r="BK36" s="2">
        <f t="shared" si="42"/>
        <v>12.955511732763597</v>
      </c>
      <c r="BM36" s="1">
        <f>BJ36+AI36</f>
        <v>0.50233345417879138</v>
      </c>
      <c r="BN36" s="2">
        <f t="shared" si="43"/>
        <v>28.796185271395682</v>
      </c>
      <c r="BP36" s="27">
        <f t="shared" si="60"/>
        <v>5.2464999999999975</v>
      </c>
      <c r="BQ36" s="1">
        <f t="shared" si="11"/>
        <v>1.3453647061058962</v>
      </c>
      <c r="BR36">
        <v>-0.9</v>
      </c>
      <c r="BS36" s="42">
        <f t="shared" si="44"/>
        <v>0.21310615988423087</v>
      </c>
      <c r="BT36" s="2">
        <f t="shared" si="45"/>
        <v>12.216276681261643</v>
      </c>
      <c r="BU36" s="1">
        <f t="shared" si="46"/>
        <v>0.21310615988423087</v>
      </c>
      <c r="BV36" s="2">
        <f t="shared" si="47"/>
        <v>12.216276681261643</v>
      </c>
      <c r="BX36" s="1">
        <f t="shared" si="48"/>
        <v>0.48943790939147946</v>
      </c>
      <c r="BY36" s="2">
        <f t="shared" si="49"/>
        <v>28.056950219893725</v>
      </c>
      <c r="BZ36" s="2"/>
      <c r="CA36" s="27">
        <f t="shared" si="61"/>
        <v>5.2464999999999975</v>
      </c>
      <c r="CB36" s="1">
        <f t="shared" si="12"/>
        <v>1.3398561844227825</v>
      </c>
      <c r="CC36">
        <v>-0.7</v>
      </c>
      <c r="CD36" s="1">
        <f t="shared" si="62"/>
        <v>5.2464999999999977E-2</v>
      </c>
      <c r="CE36" s="1">
        <f t="shared" si="63"/>
        <v>1.3398561844227825E-2</v>
      </c>
      <c r="CF36" s="1">
        <f t="shared" si="64"/>
        <v>-6.9999999999999993E-3</v>
      </c>
      <c r="CG36" s="41">
        <f t="shared" si="65"/>
        <v>419.7199999999998</v>
      </c>
      <c r="CH36" s="42">
        <f t="shared" si="66"/>
        <v>107.1884947538226</v>
      </c>
      <c r="CI36" s="42">
        <f t="shared" si="67"/>
        <v>-55.999999999999993</v>
      </c>
      <c r="CJ36" s="42">
        <f t="shared" si="50"/>
        <v>163.1884947538226</v>
      </c>
    </row>
    <row r="37" spans="1:88" x14ac:dyDescent="0.2">
      <c r="A37" s="27">
        <f t="shared" si="51"/>
        <v>5.4963333333333306</v>
      </c>
      <c r="B37">
        <f t="shared" si="13"/>
        <v>5.4963333333333306</v>
      </c>
      <c r="C37" s="1">
        <f t="shared" si="14"/>
        <v>12.5</v>
      </c>
      <c r="D37" s="1">
        <f t="shared" si="68"/>
        <v>13.655023987936127</v>
      </c>
      <c r="E37">
        <f t="shared" si="15"/>
        <v>0.41426109287428575</v>
      </c>
      <c r="F37" s="1">
        <f t="shared" si="16"/>
        <v>23.747451183876251</v>
      </c>
      <c r="G37" s="1">
        <f t="shared" si="17"/>
        <v>5.3630897543324191E-3</v>
      </c>
      <c r="H37">
        <f t="shared" si="18"/>
        <v>0.40251363440951871</v>
      </c>
      <c r="I37">
        <f t="shared" si="19"/>
        <v>0.91541399056079553</v>
      </c>
      <c r="J37" s="1">
        <f t="shared" si="52"/>
        <v>9.3130672816767998E-2</v>
      </c>
      <c r="K37" s="2">
        <f t="shared" si="20"/>
        <v>5.338700989496254</v>
      </c>
      <c r="L37" s="33">
        <f t="shared" si="0"/>
        <v>-0.75366666666666937</v>
      </c>
      <c r="M37" s="1">
        <f t="shared" si="21"/>
        <v>12.5</v>
      </c>
      <c r="N37" s="1">
        <f t="shared" si="69"/>
        <v>12.522699926311596</v>
      </c>
      <c r="O37">
        <f t="shared" si="22"/>
        <v>-6.022043110857684E-2</v>
      </c>
      <c r="P37" s="1">
        <f t="shared" si="1"/>
        <v>-3.4521266240585446</v>
      </c>
      <c r="Q37" s="1">
        <f t="shared" si="23"/>
        <v>6.3768184409137901E-3</v>
      </c>
      <c r="R37">
        <f t="shared" si="24"/>
        <v>-6.0184039472440866E-2</v>
      </c>
      <c r="S37">
        <f t="shared" si="2"/>
        <v>0.99818729775166926</v>
      </c>
      <c r="T37" s="1">
        <f t="shared" si="53"/>
        <v>2.484316982916227E-3</v>
      </c>
      <c r="U37" s="36">
        <f t="shared" si="3"/>
        <v>0.14241307545379644</v>
      </c>
      <c r="V37">
        <f t="shared" si="4"/>
        <v>11.746333333333331</v>
      </c>
      <c r="W37" s="1">
        <f t="shared" si="25"/>
        <v>12.5</v>
      </c>
      <c r="X37" s="1">
        <f t="shared" si="70"/>
        <v>17.153027335656461</v>
      </c>
      <c r="Y37">
        <f t="shared" si="26"/>
        <v>0.75432443087345602</v>
      </c>
      <c r="Z37" s="1">
        <f t="shared" si="27"/>
        <v>43.241527884465626</v>
      </c>
      <c r="AA37" s="1">
        <f t="shared" si="5"/>
        <v>3.3987438954787975E-3</v>
      </c>
      <c r="AB37">
        <f t="shared" si="6"/>
        <v>0.68479651454387358</v>
      </c>
      <c r="AC37" s="28">
        <f t="shared" si="7"/>
        <v>0.7287343368255419</v>
      </c>
      <c r="AD37" s="1">
        <f t="shared" si="54"/>
        <v>0.37315762526936302</v>
      </c>
      <c r="AE37" s="2">
        <f t="shared" si="8"/>
        <v>21.39120144856221</v>
      </c>
      <c r="AF37" s="2"/>
      <c r="AG37" s="1">
        <f t="shared" si="9"/>
        <v>4.1023820293753979E-3</v>
      </c>
      <c r="AH37" s="1">
        <f t="shared" si="10"/>
        <v>1.3751487940249506E-2</v>
      </c>
      <c r="AI37">
        <f t="shared" si="28"/>
        <v>0.28991734562821825</v>
      </c>
      <c r="AJ37" s="2">
        <f t="shared" si="55"/>
        <v>16.619465672955187</v>
      </c>
      <c r="AK37" s="1">
        <f t="shared" si="56"/>
        <v>1.4350364416479806E-2</v>
      </c>
      <c r="AL37" s="1"/>
      <c r="AM37">
        <f t="shared" si="29"/>
        <v>0.11729846334555283</v>
      </c>
      <c r="AN37" s="40">
        <f t="shared" si="30"/>
        <v>0.23347624073557488</v>
      </c>
      <c r="AP37">
        <v>4</v>
      </c>
      <c r="AQ37">
        <f t="shared" si="31"/>
        <v>0.14495867281410912</v>
      </c>
      <c r="AR37" s="2">
        <f t="shared" si="32"/>
        <v>8.3097328364775933</v>
      </c>
      <c r="AT37" s="27">
        <f t="shared" si="57"/>
        <v>5.4963333333333306</v>
      </c>
      <c r="AU37" s="1">
        <f t="shared" si="33"/>
        <v>6.4098342121415311E-2</v>
      </c>
      <c r="AW37" s="1">
        <f t="shared" si="34"/>
        <v>0.21641040495718697</v>
      </c>
      <c r="AX37" s="2">
        <f t="shared" si="35"/>
        <v>12.405692003915176</v>
      </c>
      <c r="AY37" s="1">
        <f t="shared" si="36"/>
        <v>0.21641040495718697</v>
      </c>
      <c r="AZ37" s="2">
        <f t="shared" si="37"/>
        <v>12.405692003915176</v>
      </c>
      <c r="BA37" s="1"/>
      <c r="BB37" s="1">
        <f t="shared" si="38"/>
        <v>0.50632775058540525</v>
      </c>
      <c r="BC37" s="2">
        <f t="shared" si="39"/>
        <v>29.025157676870361</v>
      </c>
      <c r="BE37" s="46">
        <f t="shared" si="58"/>
        <v>5.4963333333333306</v>
      </c>
      <c r="BF37" s="42">
        <f t="shared" si="59"/>
        <v>1.4526474226112884</v>
      </c>
      <c r="BG37">
        <v>0.5</v>
      </c>
      <c r="BH37" s="1">
        <f t="shared" si="40"/>
        <v>0.23503813476993837</v>
      </c>
      <c r="BI37" s="2">
        <f t="shared" si="41"/>
        <v>13.473523649232137</v>
      </c>
      <c r="BJ37" s="1">
        <f>BH37/(SQRT(AP37)-1)</f>
        <v>0.23503813476993837</v>
      </c>
      <c r="BK37" s="2">
        <f t="shared" si="42"/>
        <v>13.473523649232137</v>
      </c>
      <c r="BM37" s="1">
        <f>BJ37+AI37</f>
        <v>0.52495548039815665</v>
      </c>
      <c r="BN37" s="2">
        <f t="shared" si="43"/>
        <v>30.092989322187321</v>
      </c>
      <c r="BP37" s="27">
        <f t="shared" si="60"/>
        <v>5.4963333333333306</v>
      </c>
      <c r="BQ37" s="1">
        <f t="shared" si="11"/>
        <v>1.4863327716953176</v>
      </c>
      <c r="BR37">
        <v>-0.9</v>
      </c>
      <c r="BS37" s="42">
        <f t="shared" si="44"/>
        <v>0.22168163028149823</v>
      </c>
      <c r="BT37" s="2">
        <f t="shared" si="45"/>
        <v>12.707864156264229</v>
      </c>
      <c r="BU37" s="1">
        <f t="shared" si="46"/>
        <v>0.22168163028149823</v>
      </c>
      <c r="BV37" s="2">
        <f t="shared" si="47"/>
        <v>12.707864156264229</v>
      </c>
      <c r="BX37" s="1">
        <f t="shared" si="48"/>
        <v>0.51159897590971648</v>
      </c>
      <c r="BY37" s="2">
        <f t="shared" si="49"/>
        <v>29.327329829219416</v>
      </c>
      <c r="BZ37" s="2"/>
      <c r="CA37" s="27">
        <f t="shared" si="61"/>
        <v>5.4963333333333306</v>
      </c>
      <c r="CB37" s="1">
        <f t="shared" si="12"/>
        <v>1.4765307846889684</v>
      </c>
      <c r="CC37">
        <v>-0.7</v>
      </c>
      <c r="CD37" s="1">
        <f t="shared" si="62"/>
        <v>5.4963333333333309E-2</v>
      </c>
      <c r="CE37" s="1">
        <f t="shared" si="63"/>
        <v>1.4765307846889683E-2</v>
      </c>
      <c r="CF37" s="1">
        <f t="shared" si="64"/>
        <v>-6.9999999999999993E-3</v>
      </c>
      <c r="CG37" s="41">
        <f t="shared" si="65"/>
        <v>439.70666666666648</v>
      </c>
      <c r="CH37" s="42">
        <f t="shared" si="66"/>
        <v>118.12246277511747</v>
      </c>
      <c r="CI37" s="42">
        <f t="shared" si="67"/>
        <v>-55.999999999999993</v>
      </c>
      <c r="CJ37" s="42">
        <f t="shared" si="50"/>
        <v>174.12246277511747</v>
      </c>
    </row>
    <row r="38" spans="1:88" x14ac:dyDescent="0.2">
      <c r="A38" s="27">
        <f t="shared" si="51"/>
        <v>5.7461666666666638</v>
      </c>
      <c r="B38">
        <f t="shared" si="13"/>
        <v>5.7461666666666638</v>
      </c>
      <c r="C38" s="1">
        <f t="shared" si="14"/>
        <v>12.5</v>
      </c>
      <c r="D38" s="1">
        <f t="shared" si="68"/>
        <v>13.757486375101779</v>
      </c>
      <c r="E38">
        <f t="shared" si="15"/>
        <v>0.43088560241447932</v>
      </c>
      <c r="F38" s="1">
        <f t="shared" si="16"/>
        <v>24.700448546052954</v>
      </c>
      <c r="G38" s="1">
        <f t="shared" si="17"/>
        <v>5.2835012833813222E-3</v>
      </c>
      <c r="H38">
        <f t="shared" si="18"/>
        <v>0.4176756211124471</v>
      </c>
      <c r="I38">
        <f t="shared" si="19"/>
        <v>0.90859621148689118</v>
      </c>
      <c r="J38" s="1">
        <f t="shared" si="52"/>
        <v>0.10133313209620642</v>
      </c>
      <c r="K38" s="2">
        <f t="shared" si="20"/>
        <v>5.8089056615659729</v>
      </c>
      <c r="L38" s="33">
        <f t="shared" si="0"/>
        <v>-0.50383333333333624</v>
      </c>
      <c r="M38" s="1">
        <f t="shared" si="21"/>
        <v>12.5</v>
      </c>
      <c r="N38" s="1">
        <f t="shared" si="69"/>
        <v>12.510149800373208</v>
      </c>
      <c r="O38">
        <f t="shared" si="22"/>
        <v>-4.0284860147812761E-2</v>
      </c>
      <c r="P38" s="1">
        <f t="shared" si="1"/>
        <v>-2.3093231931867186</v>
      </c>
      <c r="Q38" s="1">
        <f t="shared" si="23"/>
        <v>6.3896192496334684E-3</v>
      </c>
      <c r="R38">
        <f t="shared" si="24"/>
        <v>-4.0273964850389379E-2</v>
      </c>
      <c r="S38">
        <f t="shared" si="2"/>
        <v>0.99918867475328688</v>
      </c>
      <c r="T38" s="1">
        <f t="shared" si="53"/>
        <v>1.4796371212707742E-3</v>
      </c>
      <c r="U38" s="36">
        <f t="shared" si="3"/>
        <v>8.4819962365840551E-2</v>
      </c>
      <c r="V38">
        <f t="shared" si="4"/>
        <v>11.996166666666664</v>
      </c>
      <c r="W38" s="1">
        <f t="shared" si="25"/>
        <v>12.5</v>
      </c>
      <c r="X38" s="1">
        <f t="shared" si="70"/>
        <v>17.325068966513363</v>
      </c>
      <c r="Y38">
        <f t="shared" si="26"/>
        <v>0.76483321902734913</v>
      </c>
      <c r="Z38" s="1">
        <f t="shared" si="27"/>
        <v>43.843942492013639</v>
      </c>
      <c r="AA38" s="1">
        <f t="shared" si="5"/>
        <v>3.3315785387839215E-3</v>
      </c>
      <c r="AB38">
        <f t="shared" si="6"/>
        <v>0.69241667608096513</v>
      </c>
      <c r="AC38" s="28">
        <f t="shared" si="7"/>
        <v>0.72149784939734074</v>
      </c>
      <c r="AD38" s="1">
        <f t="shared" si="54"/>
        <v>0.38693013741267746</v>
      </c>
      <c r="AE38" s="2">
        <f t="shared" si="8"/>
        <v>22.180708514102527</v>
      </c>
      <c r="AF38" s="2"/>
      <c r="AG38" s="1">
        <f t="shared" si="9"/>
        <v>4.2562949170450379E-3</v>
      </c>
      <c r="AH38" s="1">
        <f t="shared" si="10"/>
        <v>1.3588731190516687E-2</v>
      </c>
      <c r="AI38">
        <f t="shared" si="28"/>
        <v>0.3035428571694111</v>
      </c>
      <c r="AJ38" s="2">
        <f t="shared" si="55"/>
        <v>17.400545952386622</v>
      </c>
      <c r="AK38" s="1">
        <f t="shared" si="56"/>
        <v>1.42397212679527E-2</v>
      </c>
      <c r="AL38" s="1"/>
      <c r="AM38">
        <f t="shared" si="29"/>
        <v>0.12165936808002246</v>
      </c>
      <c r="AN38" s="40">
        <f t="shared" si="30"/>
        <v>0.24215638550959886</v>
      </c>
      <c r="AP38">
        <v>4</v>
      </c>
      <c r="AQ38">
        <f t="shared" si="31"/>
        <v>0.15177142858470555</v>
      </c>
      <c r="AR38" s="2">
        <f t="shared" si="32"/>
        <v>8.7002729761933111</v>
      </c>
      <c r="AT38" s="27">
        <f t="shared" si="57"/>
        <v>5.7461666666666638</v>
      </c>
      <c r="AU38" s="1">
        <f t="shared" si="33"/>
        <v>7.0213793803282049E-2</v>
      </c>
      <c r="AW38" s="1">
        <f t="shared" si="34"/>
        <v>0.22592275358578293</v>
      </c>
      <c r="AX38" s="2">
        <f t="shared" si="35"/>
        <v>12.950985874344243</v>
      </c>
      <c r="AY38" s="1">
        <f t="shared" si="36"/>
        <v>0.22592275358578293</v>
      </c>
      <c r="AZ38" s="2">
        <f t="shared" si="37"/>
        <v>12.950985874344243</v>
      </c>
      <c r="BA38" s="1"/>
      <c r="BB38" s="1">
        <f t="shared" si="38"/>
        <v>0.52946561075519405</v>
      </c>
      <c r="BC38" s="2">
        <f t="shared" si="39"/>
        <v>30.35153182673087</v>
      </c>
      <c r="BE38" s="46">
        <f t="shared" si="58"/>
        <v>5.7461666666666638</v>
      </c>
      <c r="BF38" s="42">
        <f t="shared" si="59"/>
        <v>1.5950207861043018</v>
      </c>
      <c r="BG38">
        <v>0.5</v>
      </c>
      <c r="BH38" s="1">
        <f t="shared" si="40"/>
        <v>0.24385404995631632</v>
      </c>
      <c r="BI38" s="2">
        <f t="shared" si="41"/>
        <v>13.9788945834831</v>
      </c>
      <c r="BJ38" s="1">
        <f>BH38/(SQRT(AP38)-1)</f>
        <v>0.24385404995631632</v>
      </c>
      <c r="BK38" s="2">
        <f t="shared" si="42"/>
        <v>13.9788945834831</v>
      </c>
      <c r="BM38" s="1">
        <f>BJ38+AI38</f>
        <v>0.54739690712572742</v>
      </c>
      <c r="BN38" s="2">
        <f t="shared" si="43"/>
        <v>31.379440535869723</v>
      </c>
      <c r="BP38" s="27">
        <f t="shared" si="60"/>
        <v>5.7461666666666638</v>
      </c>
      <c r="BQ38" s="1">
        <f t="shared" si="11"/>
        <v>1.6348199579515179</v>
      </c>
      <c r="BR38">
        <v>-0.9</v>
      </c>
      <c r="BS38" s="42">
        <f t="shared" si="44"/>
        <v>0.23005801440138293</v>
      </c>
      <c r="BT38" s="2">
        <f t="shared" si="45"/>
        <v>13.188039042117492</v>
      </c>
      <c r="BU38" s="1">
        <f t="shared" si="46"/>
        <v>0.23005801440138293</v>
      </c>
      <c r="BV38" s="2">
        <f t="shared" si="47"/>
        <v>13.188039042117492</v>
      </c>
      <c r="BX38" s="1">
        <f t="shared" si="48"/>
        <v>0.53360087157079406</v>
      </c>
      <c r="BY38" s="2">
        <f t="shared" si="49"/>
        <v>30.588584994504117</v>
      </c>
      <c r="BZ38" s="2"/>
      <c r="CA38" s="27">
        <f t="shared" si="61"/>
        <v>5.7461666666666638</v>
      </c>
      <c r="CB38" s="1">
        <f t="shared" si="12"/>
        <v>1.6204627873035276</v>
      </c>
      <c r="CC38">
        <v>-0.7</v>
      </c>
      <c r="CD38" s="1">
        <f t="shared" si="62"/>
        <v>5.746166666666664E-2</v>
      </c>
      <c r="CE38" s="1">
        <f t="shared" si="63"/>
        <v>1.6204627873035275E-2</v>
      </c>
      <c r="CF38" s="1">
        <f t="shared" si="64"/>
        <v>-6.9999999999999993E-3</v>
      </c>
      <c r="CG38" s="41">
        <f t="shared" si="65"/>
        <v>459.6933333333331</v>
      </c>
      <c r="CH38" s="42">
        <f t="shared" si="66"/>
        <v>129.6370229842822</v>
      </c>
      <c r="CI38" s="42">
        <f t="shared" si="67"/>
        <v>-55.999999999999993</v>
      </c>
      <c r="CJ38" s="42">
        <f t="shared" si="50"/>
        <v>185.6370229842822</v>
      </c>
    </row>
    <row r="39" spans="1:88" x14ac:dyDescent="0.2">
      <c r="A39" s="27">
        <f t="shared" si="51"/>
        <v>5.9959999999999969</v>
      </c>
      <c r="B39">
        <f t="shared" si="13"/>
        <v>5.9959999999999969</v>
      </c>
      <c r="C39" s="1">
        <f t="shared" si="14"/>
        <v>12.5</v>
      </c>
      <c r="D39" s="1">
        <f t="shared" si="68"/>
        <v>13.863694168582917</v>
      </c>
      <c r="E39">
        <f t="shared" si="15"/>
        <v>0.44725986466809758</v>
      </c>
      <c r="F39" s="1">
        <f t="shared" si="16"/>
        <v>25.639100522375021</v>
      </c>
      <c r="G39" s="1">
        <f t="shared" si="17"/>
        <v>5.2028590584606562E-3</v>
      </c>
      <c r="H39">
        <f t="shared" si="18"/>
        <v>0.43249655734528375</v>
      </c>
      <c r="I39">
        <f t="shared" si="19"/>
        <v>0.90163558485924766</v>
      </c>
      <c r="J39" s="1">
        <f t="shared" si="52"/>
        <v>0.1098354237691461</v>
      </c>
      <c r="K39" s="2">
        <f t="shared" si="20"/>
        <v>6.2962981778491391</v>
      </c>
      <c r="L39" s="33">
        <f t="shared" si="0"/>
        <v>-0.25400000000000311</v>
      </c>
      <c r="M39" s="1">
        <f t="shared" si="21"/>
        <v>12.5</v>
      </c>
      <c r="N39" s="1">
        <f t="shared" si="69"/>
        <v>12.50258037366687</v>
      </c>
      <c r="O39">
        <f t="shared" si="22"/>
        <v>-2.0317203967071457E-2</v>
      </c>
      <c r="P39" s="1">
        <f t="shared" si="1"/>
        <v>-1.1646804821888095</v>
      </c>
      <c r="Q39" s="1">
        <f t="shared" si="23"/>
        <v>6.3973585153153656E-3</v>
      </c>
      <c r="R39">
        <f t="shared" si="24"/>
        <v>-2.0315806210290947E-2</v>
      </c>
      <c r="S39">
        <f t="shared" si="2"/>
        <v>0.99979361271115641</v>
      </c>
      <c r="T39" s="1">
        <f t="shared" si="53"/>
        <v>8.7367901269134974E-4</v>
      </c>
      <c r="U39" s="36">
        <f t="shared" si="3"/>
        <v>5.0083510281669727E-2</v>
      </c>
      <c r="V39">
        <f t="shared" si="4"/>
        <v>12.245999999999997</v>
      </c>
      <c r="W39" s="1">
        <f t="shared" si="25"/>
        <v>12.5</v>
      </c>
      <c r="X39" s="1">
        <f t="shared" si="70"/>
        <v>17.498986142059771</v>
      </c>
      <c r="Y39">
        <f t="shared" si="26"/>
        <v>0.77513423870413833</v>
      </c>
      <c r="Z39" s="1">
        <f t="shared" si="27"/>
        <v>44.434446804695824</v>
      </c>
      <c r="AA39" s="1">
        <f t="shared" si="5"/>
        <v>3.2656845046496762E-3</v>
      </c>
      <c r="AB39">
        <f t="shared" si="6"/>
        <v>0.69981197199568412</v>
      </c>
      <c r="AC39" s="28">
        <f t="shared" si="7"/>
        <v>0.71432709864005006</v>
      </c>
      <c r="AD39" s="1">
        <f t="shared" si="54"/>
        <v>0.4008527932269329</v>
      </c>
      <c r="AE39" s="2">
        <f t="shared" si="8"/>
        <v>22.97882254167131</v>
      </c>
      <c r="AF39" s="2"/>
      <c r="AG39" s="1">
        <f t="shared" si="9"/>
        <v>4.4056162483966949E-3</v>
      </c>
      <c r="AH39" s="1">
        <f t="shared" si="10"/>
        <v>1.3419887989231209E-2</v>
      </c>
      <c r="AI39">
        <f t="shared" si="28"/>
        <v>0.31720478988952877</v>
      </c>
      <c r="AJ39" s="2">
        <f t="shared" si="55"/>
        <v>18.183714070100375</v>
      </c>
      <c r="AK39" s="1">
        <f t="shared" si="56"/>
        <v>1.4124547715649128E-2</v>
      </c>
      <c r="AL39" s="1"/>
      <c r="AM39">
        <f t="shared" si="29"/>
        <v>0.12626100305660518</v>
      </c>
      <c r="AN39" s="40">
        <f t="shared" si="30"/>
        <v>0.25131569079738286</v>
      </c>
      <c r="AP39">
        <v>4</v>
      </c>
      <c r="AQ39">
        <f t="shared" si="31"/>
        <v>0.15860239494476436</v>
      </c>
      <c r="AR39" s="2">
        <f t="shared" si="32"/>
        <v>9.0918570350501859</v>
      </c>
      <c r="AT39" s="27">
        <f t="shared" si="57"/>
        <v>5.9959999999999969</v>
      </c>
      <c r="AU39" s="1">
        <f t="shared" si="33"/>
        <v>7.6628918654254224E-2</v>
      </c>
      <c r="AW39" s="1">
        <f t="shared" si="34"/>
        <v>0.23539368929842577</v>
      </c>
      <c r="AX39" s="2">
        <f t="shared" si="35"/>
        <v>13.493905755960713</v>
      </c>
      <c r="AY39" s="1">
        <f t="shared" si="36"/>
        <v>0.23539368929842577</v>
      </c>
      <c r="AZ39" s="2">
        <f t="shared" si="37"/>
        <v>13.493905755960713</v>
      </c>
      <c r="BA39" s="1"/>
      <c r="BB39" s="1">
        <f t="shared" si="38"/>
        <v>0.55259847918795457</v>
      </c>
      <c r="BC39" s="2">
        <f t="shared" si="39"/>
        <v>31.67761982606109</v>
      </c>
      <c r="BE39" s="46">
        <f t="shared" si="58"/>
        <v>5.9959999999999969</v>
      </c>
      <c r="BF39" s="42">
        <f t="shared" si="59"/>
        <v>1.7451563241566437</v>
      </c>
      <c r="BG39">
        <v>0.5</v>
      </c>
      <c r="BH39" s="1">
        <f t="shared" si="40"/>
        <v>0.2524433544152393</v>
      </c>
      <c r="BI39" s="2">
        <f t="shared" si="41"/>
        <v>14.47127509386722</v>
      </c>
      <c r="BJ39" s="1">
        <f>BH39/(SQRT(AP39)-1)</f>
        <v>0.2524433544152393</v>
      </c>
      <c r="BK39" s="2">
        <f t="shared" si="42"/>
        <v>14.47127509386722</v>
      </c>
      <c r="BM39" s="1">
        <f>BJ39+AI39</f>
        <v>0.56964814430476807</v>
      </c>
      <c r="BN39" s="2">
        <f t="shared" si="43"/>
        <v>32.654989163967592</v>
      </c>
      <c r="BP39" s="27">
        <f t="shared" si="60"/>
        <v>5.9959999999999969</v>
      </c>
      <c r="BQ39" s="1">
        <f t="shared" si="11"/>
        <v>1.7909659878075523</v>
      </c>
      <c r="BR39">
        <v>0</v>
      </c>
      <c r="BS39" s="42">
        <f t="shared" si="44"/>
        <v>0.24688686832166945</v>
      </c>
      <c r="BT39" s="2">
        <f t="shared" si="45"/>
        <v>14.152750413344107</v>
      </c>
      <c r="BU39" s="1">
        <f t="shared" si="46"/>
        <v>0.24688686832166945</v>
      </c>
      <c r="BV39" s="2">
        <f t="shared" si="47"/>
        <v>14.152750413344107</v>
      </c>
      <c r="BX39" s="1">
        <f t="shared" si="48"/>
        <v>0.56409165821119822</v>
      </c>
      <c r="BY39" s="2">
        <f t="shared" si="49"/>
        <v>32.33646448344448</v>
      </c>
      <c r="BZ39" s="2"/>
      <c r="CA39" s="27">
        <f t="shared" si="61"/>
        <v>5.9959999999999969</v>
      </c>
      <c r="CB39" s="1">
        <f t="shared" si="12"/>
        <v>1.7732893951777779</v>
      </c>
      <c r="CC39">
        <v>0.15</v>
      </c>
      <c r="CD39" s="1">
        <f t="shared" si="62"/>
        <v>5.9959999999999972E-2</v>
      </c>
      <c r="CE39" s="1">
        <f t="shared" si="63"/>
        <v>1.7732893951777781E-2</v>
      </c>
      <c r="CF39" s="1">
        <f t="shared" si="64"/>
        <v>1.5E-3</v>
      </c>
      <c r="CG39" s="41">
        <f t="shared" si="65"/>
        <v>479.67999999999978</v>
      </c>
      <c r="CH39" s="42">
        <f t="shared" si="66"/>
        <v>141.86315161422223</v>
      </c>
      <c r="CI39" s="42">
        <f t="shared" si="67"/>
        <v>12</v>
      </c>
      <c r="CJ39" s="42">
        <f t="shared" si="50"/>
        <v>129.86315161422223</v>
      </c>
    </row>
    <row r="40" spans="1:88" x14ac:dyDescent="0.2">
      <c r="A40" s="27">
        <f t="shared" si="51"/>
        <v>6.24583333333333</v>
      </c>
      <c r="B40">
        <f t="shared" si="13"/>
        <v>6.24583333333333</v>
      </c>
      <c r="C40" s="1">
        <f t="shared" si="14"/>
        <v>12.5</v>
      </c>
      <c r="D40" s="1">
        <f t="shared" si="68"/>
        <v>13.973561966362682</v>
      </c>
      <c r="E40">
        <f t="shared" si="15"/>
        <v>0.46338090678016586</v>
      </c>
      <c r="F40" s="1">
        <f t="shared" si="16"/>
        <v>26.563236694404409</v>
      </c>
      <c r="G40" s="1">
        <f t="shared" si="17"/>
        <v>5.1213652421654467E-3</v>
      </c>
      <c r="H40">
        <f t="shared" si="18"/>
        <v>0.4469750338795771</v>
      </c>
      <c r="I40">
        <f t="shared" si="19"/>
        <v>0.89454643204718609</v>
      </c>
      <c r="J40" s="1">
        <f t="shared" si="52"/>
        <v>0.11863071111642551</v>
      </c>
      <c r="K40" s="2">
        <f t="shared" si="20"/>
        <v>6.8004866245084683</v>
      </c>
      <c r="L40" s="33">
        <f t="shared" si="0"/>
        <v>-4.1666666666699825E-3</v>
      </c>
      <c r="M40" s="1">
        <f t="shared" si="21"/>
        <v>12.5</v>
      </c>
      <c r="N40" s="1">
        <f t="shared" si="69"/>
        <v>12.500000694444426</v>
      </c>
      <c r="O40">
        <f t="shared" si="22"/>
        <v>-3.3333332098792044E-4</v>
      </c>
      <c r="P40" s="1">
        <f t="shared" si="1"/>
        <v>-1.9108279547078239E-2</v>
      </c>
      <c r="Q40" s="1">
        <f t="shared" si="23"/>
        <v>6.3999992888889674E-3</v>
      </c>
      <c r="R40">
        <f t="shared" si="24"/>
        <v>-3.3333331481508167E-4</v>
      </c>
      <c r="S40">
        <f t="shared" si="2"/>
        <v>0.99999994444444906</v>
      </c>
      <c r="T40" s="1">
        <f t="shared" si="53"/>
        <v>6.6716700022081748E-4</v>
      </c>
      <c r="U40" s="36">
        <f t="shared" si="3"/>
        <v>3.8245242050874886E-2</v>
      </c>
      <c r="V40">
        <f t="shared" si="4"/>
        <v>12.49583333333333</v>
      </c>
      <c r="W40" s="1">
        <f t="shared" si="25"/>
        <v>12.5</v>
      </c>
      <c r="X40" s="1">
        <f t="shared" si="70"/>
        <v>17.674723496972856</v>
      </c>
      <c r="Y40">
        <f t="shared" si="26"/>
        <v>0.78523146894991724</v>
      </c>
      <c r="Z40" s="1">
        <f t="shared" si="27"/>
        <v>45.013268920695893</v>
      </c>
      <c r="AA40" s="1">
        <f t="shared" si="5"/>
        <v>3.2010668444444352E-3</v>
      </c>
      <c r="AB40">
        <f t="shared" si="6"/>
        <v>0.70698890058865627</v>
      </c>
      <c r="AC40" s="28">
        <f t="shared" si="7"/>
        <v>0.7072246421360352</v>
      </c>
      <c r="AD40" s="1">
        <f t="shared" si="54"/>
        <v>0.41492116053151612</v>
      </c>
      <c r="AE40" s="2">
        <f t="shared" si="8"/>
        <v>23.785289457220667</v>
      </c>
      <c r="AF40" s="2"/>
      <c r="AG40" s="1">
        <f t="shared" si="9"/>
        <v>4.5501077987133796E-3</v>
      </c>
      <c r="AH40" s="1">
        <f t="shared" si="10"/>
        <v>1.3245171291438797E-2</v>
      </c>
      <c r="AI40">
        <f t="shared" si="28"/>
        <v>0.33089891421645867</v>
      </c>
      <c r="AJ40" s="2">
        <f t="shared" si="55"/>
        <v>18.968727566548583</v>
      </c>
      <c r="AK40" s="1">
        <f t="shared" si="56"/>
        <v>1.4004929257924398E-2</v>
      </c>
      <c r="AL40" s="1"/>
      <c r="AM40">
        <f t="shared" si="29"/>
        <v>0.13110815831315201</v>
      </c>
      <c r="AN40" s="40">
        <f t="shared" si="30"/>
        <v>0.26096369090993626</v>
      </c>
      <c r="AP40">
        <v>4</v>
      </c>
      <c r="AQ40">
        <f t="shared" si="31"/>
        <v>0.16544945710822934</v>
      </c>
      <c r="AR40" s="2">
        <f t="shared" si="32"/>
        <v>9.4843637832742917</v>
      </c>
      <c r="AT40" s="27">
        <f t="shared" si="57"/>
        <v>6.24583333333333</v>
      </c>
      <c r="AU40" s="1">
        <f t="shared" si="33"/>
        <v>8.3347115112955034E-2</v>
      </c>
      <c r="AW40" s="1">
        <f t="shared" si="34"/>
        <v>0.2448217942313313</v>
      </c>
      <c r="AX40" s="2">
        <f t="shared" si="35"/>
        <v>14.034370369948926</v>
      </c>
      <c r="AY40" s="1">
        <f t="shared" si="36"/>
        <v>0.2448217942313313</v>
      </c>
      <c r="AZ40" s="2">
        <f t="shared" si="37"/>
        <v>14.034370369948926</v>
      </c>
      <c r="BA40" s="1"/>
      <c r="BB40" s="1">
        <f t="shared" si="38"/>
        <v>0.57572070844779</v>
      </c>
      <c r="BC40" s="2">
        <f t="shared" si="39"/>
        <v>33.003097936497518</v>
      </c>
      <c r="BE40" s="46">
        <f t="shared" si="58"/>
        <v>6.24583333333333</v>
      </c>
      <c r="BF40" s="42">
        <f t="shared" si="59"/>
        <v>1.9032702846437457</v>
      </c>
      <c r="BG40">
        <v>0.5</v>
      </c>
      <c r="BH40" s="1">
        <f t="shared" si="40"/>
        <v>0.26080029720151682</v>
      </c>
      <c r="BI40" s="2">
        <f t="shared" si="41"/>
        <v>14.950335508367205</v>
      </c>
      <c r="BJ40" s="1">
        <f>BH40/(SQRT(AP40)-1)</f>
        <v>0.26080029720151682</v>
      </c>
      <c r="BK40" s="2">
        <f t="shared" si="42"/>
        <v>14.950335508367205</v>
      </c>
      <c r="BM40" s="1">
        <f>BJ40+AI40</f>
        <v>0.59169921141797555</v>
      </c>
      <c r="BN40" s="2">
        <f t="shared" si="43"/>
        <v>33.91906307491579</v>
      </c>
      <c r="BP40" s="27">
        <f t="shared" si="60"/>
        <v>6.24583333333333</v>
      </c>
      <c r="BQ40" s="1">
        <f t="shared" si="11"/>
        <v>1.9549180733024811</v>
      </c>
      <c r="BR40">
        <v>0</v>
      </c>
      <c r="BS40" s="42">
        <f t="shared" si="44"/>
        <v>0.2550543537538511</v>
      </c>
      <c r="BT40" s="2">
        <f t="shared" si="45"/>
        <v>14.620950215188916</v>
      </c>
      <c r="BU40" s="1">
        <f t="shared" si="46"/>
        <v>0.2550543537538511</v>
      </c>
      <c r="BV40" s="2">
        <f t="shared" si="47"/>
        <v>14.620950215188916</v>
      </c>
      <c r="BX40" s="1">
        <f t="shared" si="48"/>
        <v>0.58595326797030978</v>
      </c>
      <c r="BY40" s="2">
        <f t="shared" si="49"/>
        <v>33.5896777817375</v>
      </c>
      <c r="BZ40" s="2"/>
      <c r="CA40" s="27">
        <f t="shared" si="61"/>
        <v>6.24583333333333</v>
      </c>
      <c r="CB40" s="1">
        <f t="shared" si="12"/>
        <v>1.935228204593904</v>
      </c>
      <c r="CC40">
        <v>0.15</v>
      </c>
      <c r="CD40" s="1">
        <f t="shared" si="62"/>
        <v>6.2458333333333303E-2</v>
      </c>
      <c r="CE40" s="1">
        <f t="shared" si="63"/>
        <v>1.9352282045939039E-2</v>
      </c>
      <c r="CF40" s="1">
        <f t="shared" si="64"/>
        <v>1.5E-3</v>
      </c>
      <c r="CG40" s="41">
        <f t="shared" si="65"/>
        <v>499.6666666666664</v>
      </c>
      <c r="CH40" s="42">
        <f t="shared" si="66"/>
        <v>154.8182563675123</v>
      </c>
      <c r="CI40" s="42">
        <f t="shared" si="67"/>
        <v>12</v>
      </c>
      <c r="CJ40" s="42">
        <f t="shared" si="50"/>
        <v>142.8182563675123</v>
      </c>
    </row>
    <row r="41" spans="1:88" x14ac:dyDescent="0.2">
      <c r="A41" s="27">
        <f t="shared" si="51"/>
        <v>6.4956666666666631</v>
      </c>
      <c r="B41">
        <f t="shared" si="13"/>
        <v>6.4956666666666631</v>
      </c>
      <c r="C41" s="1">
        <f t="shared" si="14"/>
        <v>12.5</v>
      </c>
      <c r="D41" s="1">
        <f t="shared" si="68"/>
        <v>14.087004133045619</v>
      </c>
      <c r="E41">
        <f t="shared" si="15"/>
        <v>0.47924637334004927</v>
      </c>
      <c r="F41" s="1">
        <f t="shared" si="16"/>
        <v>27.47272203860155</v>
      </c>
      <c r="G41" s="1">
        <f t="shared" si="17"/>
        <v>5.0392130027234186E-3</v>
      </c>
      <c r="H41">
        <f t="shared" si="18"/>
        <v>0.46111058144925066</v>
      </c>
      <c r="I41">
        <f t="shared" si="19"/>
        <v>0.8873426799582752</v>
      </c>
      <c r="J41" s="1">
        <f t="shared" si="52"/>
        <v>0.12771213873614026</v>
      </c>
      <c r="K41" s="2">
        <f t="shared" si="20"/>
        <v>7.3210780167214162</v>
      </c>
      <c r="L41" s="33">
        <f t="shared" si="0"/>
        <v>0.24566666666666315</v>
      </c>
      <c r="M41" s="1">
        <f t="shared" si="21"/>
        <v>12.5</v>
      </c>
      <c r="N41" s="1">
        <f t="shared" si="69"/>
        <v>12.502413851377305</v>
      </c>
      <c r="O41">
        <f t="shared" si="22"/>
        <v>1.9650803529926097E-2</v>
      </c>
      <c r="P41" s="1">
        <f t="shared" si="1"/>
        <v>1.1264791832441712</v>
      </c>
      <c r="Q41" s="1">
        <f t="shared" si="23"/>
        <v>6.3975289319875847E-3</v>
      </c>
      <c r="R41">
        <f t="shared" si="24"/>
        <v>1.9649538848020114E-2</v>
      </c>
      <c r="S41">
        <f t="shared" si="2"/>
        <v>0.99980692917335801</v>
      </c>
      <c r="T41" s="1">
        <f t="shared" si="53"/>
        <v>8.6034834241266282E-4</v>
      </c>
      <c r="U41" s="36">
        <f t="shared" si="3"/>
        <v>4.9319331730662198E-2</v>
      </c>
      <c r="V41">
        <f t="shared" si="4"/>
        <v>12.745666666666663</v>
      </c>
      <c r="W41" s="1">
        <f t="shared" si="25"/>
        <v>12.5</v>
      </c>
      <c r="X41" s="1">
        <f t="shared" si="70"/>
        <v>17.852227277787431</v>
      </c>
      <c r="Y41">
        <f t="shared" si="26"/>
        <v>0.79512889921164165</v>
      </c>
      <c r="Z41" s="1">
        <f t="shared" si="27"/>
        <v>45.580637534425314</v>
      </c>
      <c r="AA41" s="1">
        <f t="shared" si="5"/>
        <v>3.1377272219203392E-3</v>
      </c>
      <c r="AB41">
        <f t="shared" si="6"/>
        <v>0.71395386515862991</v>
      </c>
      <c r="AC41" s="28">
        <f t="shared" si="7"/>
        <v>0.70019274376778062</v>
      </c>
      <c r="AD41" s="1">
        <f t="shared" si="54"/>
        <v>0.42913093618044806</v>
      </c>
      <c r="AE41" s="2">
        <f t="shared" si="8"/>
        <v>24.599862583592561</v>
      </c>
      <c r="AF41" s="2"/>
      <c r="AG41" s="1">
        <f t="shared" si="9"/>
        <v>4.6895354089163191E-3</v>
      </c>
      <c r="AH41" s="1">
        <f t="shared" si="10"/>
        <v>1.3064816359216663E-2</v>
      </c>
      <c r="AI41">
        <f t="shared" si="28"/>
        <v>0.34462028400141909</v>
      </c>
      <c r="AJ41" s="2">
        <f t="shared" si="55"/>
        <v>19.755302904539946</v>
      </c>
      <c r="AK41" s="1">
        <f t="shared" si="56"/>
        <v>1.3880964262310284E-2</v>
      </c>
      <c r="AL41" s="1"/>
      <c r="AM41">
        <f t="shared" si="29"/>
        <v>0.13620546071463693</v>
      </c>
      <c r="AN41" s="40">
        <f t="shared" si="30"/>
        <v>0.27110959537149071</v>
      </c>
      <c r="AP41">
        <v>4</v>
      </c>
      <c r="AQ41">
        <f t="shared" si="31"/>
        <v>0.17231014200070952</v>
      </c>
      <c r="AR41" s="2">
        <f t="shared" si="32"/>
        <v>9.877651452269971</v>
      </c>
      <c r="AT41" s="27">
        <f t="shared" si="57"/>
        <v>6.4956666666666631</v>
      </c>
      <c r="AU41" s="1">
        <f t="shared" si="33"/>
        <v>9.037184910514745E-2</v>
      </c>
      <c r="AW41" s="1">
        <f t="shared" si="34"/>
        <v>0.25420569376397206</v>
      </c>
      <c r="AX41" s="2">
        <f t="shared" si="35"/>
        <v>14.572300916406041</v>
      </c>
      <c r="AY41" s="1">
        <f t="shared" si="36"/>
        <v>0.25420569376397206</v>
      </c>
      <c r="AZ41" s="2">
        <f t="shared" si="37"/>
        <v>14.572300916406041</v>
      </c>
      <c r="BA41" s="1"/>
      <c r="BB41" s="1">
        <f t="shared" si="38"/>
        <v>0.59882597776539115</v>
      </c>
      <c r="BC41" s="2">
        <f t="shared" si="39"/>
        <v>34.327603820945988</v>
      </c>
      <c r="BE41" s="46">
        <f t="shared" si="58"/>
        <v>6.4956666666666631</v>
      </c>
      <c r="BF41" s="42">
        <f t="shared" si="59"/>
        <v>2.0695948311038026</v>
      </c>
      <c r="BG41">
        <v>0.5</v>
      </c>
      <c r="BH41" s="1">
        <f t="shared" si="40"/>
        <v>0.26891945827362596</v>
      </c>
      <c r="BI41" s="2">
        <f t="shared" si="41"/>
        <v>15.415765123965818</v>
      </c>
      <c r="BJ41" s="1">
        <f>BH41/(SQRT(AP41)-1)</f>
        <v>0.26891945827362596</v>
      </c>
      <c r="BK41" s="2">
        <f t="shared" si="42"/>
        <v>15.415765123965818</v>
      </c>
      <c r="BM41" s="1">
        <f>BJ41+AI41</f>
        <v>0.61353974227504504</v>
      </c>
      <c r="BN41" s="2">
        <f t="shared" si="43"/>
        <v>35.171068028505765</v>
      </c>
      <c r="BP41" s="27">
        <f t="shared" si="60"/>
        <v>6.4956666666666631</v>
      </c>
      <c r="BQ41" s="1">
        <f t="shared" si="11"/>
        <v>2.1268309184533796</v>
      </c>
      <c r="BR41">
        <v>0</v>
      </c>
      <c r="BS41" s="42">
        <f t="shared" si="44"/>
        <v>0.26299401360817498</v>
      </c>
      <c r="BT41" s="2">
        <f t="shared" si="45"/>
        <v>15.076089952060986</v>
      </c>
      <c r="BU41" s="1">
        <f t="shared" si="46"/>
        <v>0.26299401360817498</v>
      </c>
      <c r="BV41" s="2">
        <f t="shared" si="47"/>
        <v>15.076089952060986</v>
      </c>
      <c r="BX41" s="1">
        <f t="shared" si="48"/>
        <v>0.60761429760959407</v>
      </c>
      <c r="BY41" s="2">
        <f t="shared" si="49"/>
        <v>34.831392856600928</v>
      </c>
      <c r="BZ41" s="2"/>
      <c r="CA41" s="27">
        <f t="shared" si="61"/>
        <v>6.4956666666666631</v>
      </c>
      <c r="CB41" s="1">
        <f t="shared" si="12"/>
        <v>2.105000476115193</v>
      </c>
      <c r="CC41">
        <v>0.15</v>
      </c>
      <c r="CD41" s="1">
        <f t="shared" si="62"/>
        <v>6.4956666666666635E-2</v>
      </c>
      <c r="CE41" s="1">
        <f t="shared" si="63"/>
        <v>2.105000476115193E-2</v>
      </c>
      <c r="CF41" s="1">
        <f t="shared" si="64"/>
        <v>1.5E-3</v>
      </c>
      <c r="CG41" s="41">
        <f t="shared" si="65"/>
        <v>519.65333333333308</v>
      </c>
      <c r="CH41" s="42">
        <f t="shared" si="66"/>
        <v>168.40003808921543</v>
      </c>
      <c r="CI41" s="42">
        <f t="shared" si="67"/>
        <v>12</v>
      </c>
      <c r="CJ41" s="42">
        <f t="shared" si="50"/>
        <v>156.40003808921543</v>
      </c>
    </row>
    <row r="42" spans="1:88" x14ac:dyDescent="0.2">
      <c r="A42" s="27">
        <f t="shared" si="51"/>
        <v>6.7454999999999963</v>
      </c>
      <c r="B42">
        <f t="shared" si="13"/>
        <v>6.7454999999999963</v>
      </c>
      <c r="C42" s="1">
        <f t="shared" si="14"/>
        <v>12.5</v>
      </c>
      <c r="D42" s="1">
        <f t="shared" si="68"/>
        <v>14.203935026956437</v>
      </c>
      <c r="E42">
        <f t="shared" si="15"/>
        <v>0.49485449745509658</v>
      </c>
      <c r="F42" s="1">
        <f t="shared" si="16"/>
        <v>28.367455268126552</v>
      </c>
      <c r="G42" s="1">
        <f t="shared" si="17"/>
        <v>4.9565860005136696E-3</v>
      </c>
      <c r="H42">
        <f t="shared" si="18"/>
        <v>0.47490360855624075</v>
      </c>
      <c r="I42">
        <f t="shared" si="19"/>
        <v>0.88003781883522536</v>
      </c>
      <c r="J42" s="1">
        <f t="shared" si="52"/>
        <v>0.13707285072366399</v>
      </c>
      <c r="K42" s="2">
        <f t="shared" si="20"/>
        <v>7.8576793408469792</v>
      </c>
      <c r="L42" s="33">
        <f t="shared" si="0"/>
        <v>0.49549999999999628</v>
      </c>
      <c r="M42" s="1">
        <f t="shared" si="21"/>
        <v>12.5</v>
      </c>
      <c r="N42" s="1">
        <f t="shared" si="69"/>
        <v>12.509816955095706</v>
      </c>
      <c r="O42">
        <f t="shared" si="22"/>
        <v>3.9619257051114985E-2</v>
      </c>
      <c r="P42" s="1">
        <f t="shared" si="1"/>
        <v>2.271167601656273</v>
      </c>
      <c r="Q42" s="1">
        <f t="shared" si="23"/>
        <v>6.3899592678596179E-3</v>
      </c>
      <c r="R42">
        <f t="shared" si="24"/>
        <v>3.960889290215882E-2</v>
      </c>
      <c r="S42">
        <f t="shared" si="2"/>
        <v>0.99921525989301485</v>
      </c>
      <c r="T42" s="1">
        <f t="shared" si="53"/>
        <v>1.4529917354801232E-3</v>
      </c>
      <c r="U42" s="36">
        <f t="shared" si="3"/>
        <v>8.3292519868287312E-2</v>
      </c>
      <c r="V42">
        <f t="shared" si="4"/>
        <v>12.995499999999996</v>
      </c>
      <c r="W42" s="1">
        <f t="shared" si="25"/>
        <v>12.5</v>
      </c>
      <c r="X42" s="1">
        <f t="shared" si="70"/>
        <v>18.031445317832951</v>
      </c>
      <c r="Y42">
        <f t="shared" si="26"/>
        <v>0.80483051925549387</v>
      </c>
      <c r="Z42" s="1">
        <f t="shared" si="27"/>
        <v>46.136781358595186</v>
      </c>
      <c r="AA42" s="1">
        <f t="shared" si="5"/>
        <v>3.0756642288472715E-3</v>
      </c>
      <c r="AB42">
        <f t="shared" si="6"/>
        <v>0.72071316363905402</v>
      </c>
      <c r="AC42" s="28">
        <f t="shared" si="7"/>
        <v>0.69323339198093026</v>
      </c>
      <c r="AD42" s="1">
        <f t="shared" si="54"/>
        <v>0.44347794405600666</v>
      </c>
      <c r="AE42" s="2">
        <f t="shared" si="8"/>
        <v>25.422302525503564</v>
      </c>
      <c r="AF42" s="2"/>
      <c r="AG42" s="1">
        <f t="shared" si="9"/>
        <v>4.823671486717084E-3</v>
      </c>
      <c r="AH42" s="1">
        <f t="shared" si="10"/>
        <v>1.2879081089259597E-2</v>
      </c>
      <c r="AI42">
        <f t="shared" si="28"/>
        <v>0.35836326704500115</v>
      </c>
      <c r="AJ42" s="2">
        <f t="shared" si="55"/>
        <v>20.543117219140193</v>
      </c>
      <c r="AK42" s="1">
        <f t="shared" si="56"/>
        <v>1.3752764678983334E-2</v>
      </c>
      <c r="AL42" s="1"/>
      <c r="AM42">
        <f t="shared" si="29"/>
        <v>0.14155732559134776</v>
      </c>
      <c r="AN42" s="40">
        <f t="shared" si="30"/>
        <v>0.28176219265793739</v>
      </c>
      <c r="AP42">
        <v>4</v>
      </c>
      <c r="AQ42">
        <f t="shared" si="31"/>
        <v>0.17918163352250058</v>
      </c>
      <c r="AR42" s="2">
        <f t="shared" si="32"/>
        <v>10.271558609570096</v>
      </c>
      <c r="AT42" s="27">
        <f t="shared" si="57"/>
        <v>6.7454999999999963</v>
      </c>
      <c r="AU42" s="1">
        <f t="shared" si="33"/>
        <v>9.7706641314579762E-2</v>
      </c>
      <c r="AW42" s="1">
        <f t="shared" si="34"/>
        <v>0.26354405726748292</v>
      </c>
      <c r="AX42" s="2">
        <f t="shared" si="35"/>
        <v>15.107621117244243</v>
      </c>
      <c r="AY42" s="1">
        <f t="shared" si="36"/>
        <v>0.26354405726748292</v>
      </c>
      <c r="AZ42" s="2">
        <f t="shared" si="37"/>
        <v>15.107621117244243</v>
      </c>
      <c r="BA42" s="1"/>
      <c r="BB42" s="1">
        <f t="shared" si="38"/>
        <v>0.62190732431248408</v>
      </c>
      <c r="BC42" s="2">
        <f t="shared" si="39"/>
        <v>35.650738336384435</v>
      </c>
      <c r="BE42" s="46">
        <f t="shared" si="58"/>
        <v>6.7454999999999963</v>
      </c>
      <c r="BF42" s="42">
        <f t="shared" si="59"/>
        <v>2.244379109832106</v>
      </c>
      <c r="BG42">
        <v>0.5</v>
      </c>
      <c r="BH42" s="1">
        <f t="shared" si="40"/>
        <v>0.27679573285729886</v>
      </c>
      <c r="BI42" s="2">
        <f t="shared" si="41"/>
        <v>15.867271310291017</v>
      </c>
      <c r="BJ42" s="1">
        <f>BH42/(SQRT(AP42)-1)</f>
        <v>0.27679573285729886</v>
      </c>
      <c r="BK42" s="2">
        <f t="shared" si="42"/>
        <v>15.867271310291017</v>
      </c>
      <c r="BM42" s="1">
        <f>BJ42+AI42</f>
        <v>0.63515899990229996</v>
      </c>
      <c r="BN42" s="2">
        <f t="shared" si="43"/>
        <v>36.410388529431209</v>
      </c>
      <c r="BP42" s="27">
        <f t="shared" si="60"/>
        <v>6.7454999999999963</v>
      </c>
      <c r="BQ42" s="1">
        <f t="shared" si="11"/>
        <v>2.3068666914251255</v>
      </c>
      <c r="BR42">
        <v>0</v>
      </c>
      <c r="BS42" s="42">
        <f t="shared" si="44"/>
        <v>0.27070211148324563</v>
      </c>
      <c r="BT42" s="2">
        <f t="shared" si="45"/>
        <v>15.517955435345289</v>
      </c>
      <c r="BU42" s="1">
        <f t="shared" si="46"/>
        <v>0.27070211148324563</v>
      </c>
      <c r="BV42" s="2">
        <f t="shared" si="47"/>
        <v>15.517955435345289</v>
      </c>
      <c r="BX42" s="1">
        <f t="shared" si="48"/>
        <v>0.62906537852824673</v>
      </c>
      <c r="BY42" s="2">
        <f t="shared" si="49"/>
        <v>36.061072654485478</v>
      </c>
      <c r="BZ42" s="2"/>
      <c r="CA42" s="27">
        <f t="shared" si="61"/>
        <v>6.7454999999999963</v>
      </c>
      <c r="CB42" s="1">
        <f t="shared" si="12"/>
        <v>2.2827641264695724</v>
      </c>
      <c r="CC42">
        <v>0.15</v>
      </c>
      <c r="CD42" s="1">
        <f t="shared" si="62"/>
        <v>6.7454999999999973E-2</v>
      </c>
      <c r="CE42" s="1">
        <f t="shared" si="63"/>
        <v>2.2827641264695723E-2</v>
      </c>
      <c r="CF42" s="1">
        <f t="shared" si="64"/>
        <v>1.5E-3</v>
      </c>
      <c r="CG42" s="41">
        <f t="shared" si="65"/>
        <v>539.63999999999976</v>
      </c>
      <c r="CH42" s="42">
        <f t="shared" si="66"/>
        <v>182.62113011756577</v>
      </c>
      <c r="CI42" s="42">
        <f t="shared" si="67"/>
        <v>12</v>
      </c>
      <c r="CJ42" s="42">
        <f t="shared" si="50"/>
        <v>170.62113011756577</v>
      </c>
    </row>
    <row r="43" spans="1:88" x14ac:dyDescent="0.2">
      <c r="A43" s="27">
        <f t="shared" si="51"/>
        <v>6.9953333333333294</v>
      </c>
      <c r="B43">
        <f t="shared" si="13"/>
        <v>6.9953333333333294</v>
      </c>
      <c r="C43" s="1">
        <f t="shared" si="14"/>
        <v>12.5</v>
      </c>
      <c r="D43" s="1">
        <f t="shared" si="68"/>
        <v>14.324269211532028</v>
      </c>
      <c r="E43">
        <f t="shared" si="15"/>
        <v>0.5102040704317049</v>
      </c>
      <c r="F43" s="1">
        <f t="shared" si="16"/>
        <v>29.247367094811107</v>
      </c>
      <c r="G43" s="1">
        <f t="shared" si="17"/>
        <v>4.8736580082132152E-3</v>
      </c>
      <c r="H43">
        <f t="shared" si="18"/>
        <v>0.48835533806510717</v>
      </c>
      <c r="I43">
        <f t="shared" si="19"/>
        <v>0.87264486693231336</v>
      </c>
      <c r="J43" s="1">
        <f t="shared" si="52"/>
        <v>0.14670600759429175</v>
      </c>
      <c r="K43" s="2">
        <f t="shared" ref="K43:K74" si="71">IF(180/$D$6*J43 &gt;180,180/$D$6*J43-360,180/$D$6*J43)</f>
        <v>8.4098985245135403</v>
      </c>
      <c r="L43" s="33">
        <f t="shared" si="0"/>
        <v>0.74533333333332941</v>
      </c>
      <c r="M43" s="1">
        <f t="shared" si="21"/>
        <v>12.5</v>
      </c>
      <c r="N43" s="1">
        <f t="shared" si="69"/>
        <v>12.522201155458962</v>
      </c>
      <c r="O43">
        <f t="shared" si="22"/>
        <v>5.9556152681025584E-2</v>
      </c>
      <c r="P43" s="1">
        <f t="shared" si="1"/>
        <v>3.4140469689759887</v>
      </c>
      <c r="Q43" s="1">
        <f t="shared" si="23"/>
        <v>6.3773264401822769E-3</v>
      </c>
      <c r="R43">
        <f t="shared" si="24"/>
        <v>5.952095195407453E-2</v>
      </c>
      <c r="S43">
        <f t="shared" si="2"/>
        <v>0.99822705647486876</v>
      </c>
      <c r="T43" s="1">
        <f t="shared" si="53"/>
        <v>2.4443886958474921E-3</v>
      </c>
      <c r="U43" s="36">
        <f t="shared" si="3"/>
        <v>0.14012419275558871</v>
      </c>
      <c r="V43">
        <f t="shared" si="4"/>
        <v>13.245333333333329</v>
      </c>
      <c r="W43" s="1">
        <f t="shared" si="25"/>
        <v>12.5</v>
      </c>
      <c r="X43" s="1">
        <f t="shared" si="70"/>
        <v>18.212327009778598</v>
      </c>
      <c r="Y43">
        <f t="shared" si="26"/>
        <v>0.81434031004236518</v>
      </c>
      <c r="Z43" s="1">
        <f t="shared" si="27"/>
        <v>46.681928601154688</v>
      </c>
      <c r="AA43" s="1">
        <f t="shared" si="5"/>
        <v>3.0148736823400785E-3</v>
      </c>
      <c r="AB43">
        <f t="shared" si="6"/>
        <v>0.7272729797911941</v>
      </c>
      <c r="AC43" s="28">
        <f t="shared" si="7"/>
        <v>0.68634831744941094</v>
      </c>
      <c r="AD43" s="1">
        <f t="shared" si="54"/>
        <v>0.45795813287086834</v>
      </c>
      <c r="AE43" s="2">
        <f t="shared" si="8"/>
        <v>26.252377043552961</v>
      </c>
      <c r="AF43" s="2"/>
      <c r="AG43" s="1">
        <f t="shared" si="9"/>
        <v>4.9522976115057389E-3</v>
      </c>
      <c r="AH43" s="1">
        <f t="shared" si="10"/>
        <v>1.2688245923809953E-2</v>
      </c>
      <c r="AI43">
        <f t="shared" si="28"/>
        <v>0.37212158658348177</v>
      </c>
      <c r="AJ43" s="2">
        <f t="shared" si="55"/>
        <v>21.331810695868381</v>
      </c>
      <c r="AK43" s="1">
        <f t="shared" si="56"/>
        <v>1.3620456536254771E-2</v>
      </c>
      <c r="AL43" s="1"/>
      <c r="AM43">
        <f t="shared" si="29"/>
        <v>0.14716791057280676</v>
      </c>
      <c r="AN43" s="40">
        <f t="shared" si="30"/>
        <v>0.29292975830574591</v>
      </c>
      <c r="AP43">
        <v>4</v>
      </c>
      <c r="AQ43">
        <f t="shared" si="31"/>
        <v>0.18606079329174088</v>
      </c>
      <c r="AR43" s="2">
        <f t="shared" si="32"/>
        <v>10.66590534793419</v>
      </c>
      <c r="AT43" s="27">
        <f t="shared" si="57"/>
        <v>6.9953333333333294</v>
      </c>
      <c r="AU43" s="1">
        <f t="shared" si="33"/>
        <v>0.10535505437019493</v>
      </c>
      <c r="AW43" s="1">
        <f t="shared" si="34"/>
        <v>0.27283559875400587</v>
      </c>
      <c r="AX43" s="2">
        <f t="shared" si="35"/>
        <v>15.640257253414349</v>
      </c>
      <c r="AY43" s="1">
        <f t="shared" si="36"/>
        <v>0.27283559875400587</v>
      </c>
      <c r="AZ43" s="2">
        <f t="shared" si="37"/>
        <v>15.640257253414349</v>
      </c>
      <c r="BA43" s="1"/>
      <c r="BB43" s="1">
        <f t="shared" si="38"/>
        <v>0.64495718533748758</v>
      </c>
      <c r="BC43" s="2">
        <f t="shared" si="39"/>
        <v>36.972067949282724</v>
      </c>
      <c r="BE43" s="46">
        <f t="shared" si="58"/>
        <v>6.9953333333333294</v>
      </c>
      <c r="BF43" s="42">
        <f t="shared" si="59"/>
        <v>2.427890433282013</v>
      </c>
      <c r="BG43">
        <v>0.5</v>
      </c>
      <c r="BH43" s="1">
        <f t="shared" si="40"/>
        <v>0.28442431425350073</v>
      </c>
      <c r="BI43" s="2">
        <f t="shared" si="41"/>
        <v>16.304578524086029</v>
      </c>
      <c r="BJ43" s="1">
        <f>BH43/(SQRT(AP43)-1)</f>
        <v>0.28442431425350073</v>
      </c>
      <c r="BK43" s="2">
        <f t="shared" si="42"/>
        <v>16.304578524086029</v>
      </c>
      <c r="BM43" s="1">
        <f>BJ43+AI43</f>
        <v>0.6565459008369825</v>
      </c>
      <c r="BN43" s="2">
        <f t="shared" si="43"/>
        <v>37.63638921995441</v>
      </c>
      <c r="BP43" s="27">
        <f t="shared" si="60"/>
        <v>6.9953333333333294</v>
      </c>
      <c r="BQ43" s="1">
        <f t="shared" si="11"/>
        <v>2.495194961970375</v>
      </c>
      <c r="BR43">
        <v>0</v>
      </c>
      <c r="BS43" s="42">
        <f t="shared" si="44"/>
        <v>0.27817533591897892</v>
      </c>
      <c r="BT43" s="2">
        <f t="shared" si="45"/>
        <v>15.94635683611981</v>
      </c>
      <c r="BU43" s="1">
        <f t="shared" si="46"/>
        <v>0.27817533591897892</v>
      </c>
      <c r="BV43" s="2">
        <f t="shared" si="47"/>
        <v>15.94635683611981</v>
      </c>
      <c r="BX43" s="1">
        <f t="shared" si="48"/>
        <v>0.65029692250246063</v>
      </c>
      <c r="BY43" s="2">
        <f t="shared" si="49"/>
        <v>37.278167531988188</v>
      </c>
      <c r="BZ43" s="2"/>
      <c r="CA43" s="27">
        <f t="shared" si="61"/>
        <v>6.9953333333333294</v>
      </c>
      <c r="CB43" s="1">
        <f t="shared" si="12"/>
        <v>2.4686847531696485</v>
      </c>
      <c r="CC43">
        <v>0.15</v>
      </c>
      <c r="CD43" s="1">
        <f t="shared" si="62"/>
        <v>6.9953333333333312E-2</v>
      </c>
      <c r="CE43" s="1">
        <f t="shared" si="63"/>
        <v>2.4686847531696487E-2</v>
      </c>
      <c r="CF43" s="1">
        <f t="shared" si="64"/>
        <v>1.5E-3</v>
      </c>
      <c r="CG43" s="41">
        <f t="shared" si="65"/>
        <v>559.62666666666644</v>
      </c>
      <c r="CH43" s="42">
        <f t="shared" si="66"/>
        <v>197.49478025357189</v>
      </c>
      <c r="CI43" s="42">
        <f t="shared" si="67"/>
        <v>12</v>
      </c>
      <c r="CJ43" s="42">
        <f t="shared" si="50"/>
        <v>185.49478025357189</v>
      </c>
    </row>
    <row r="44" spans="1:88" x14ac:dyDescent="0.2">
      <c r="A44" s="27">
        <f t="shared" si="51"/>
        <v>7.2451666666666625</v>
      </c>
      <c r="B44">
        <f t="shared" si="13"/>
        <v>7.2451666666666625</v>
      </c>
      <c r="C44" s="1">
        <f t="shared" si="14"/>
        <v>12.5</v>
      </c>
      <c r="D44" s="1">
        <f t="shared" si="68"/>
        <v>14.447921650804233</v>
      </c>
      <c r="E44">
        <f t="shared" si="15"/>
        <v>0.52529441046656578</v>
      </c>
      <c r="F44" s="1">
        <f t="shared" si="16"/>
        <v>30.11241843438912</v>
      </c>
      <c r="G44" s="1">
        <f t="shared" si="17"/>
        <v>4.7905926550773689E-3</v>
      </c>
      <c r="H44">
        <f t="shared" si="18"/>
        <v>0.5014677433735506</v>
      </c>
      <c r="I44">
        <f t="shared" si="19"/>
        <v>0.8651763417684506</v>
      </c>
      <c r="J44" s="1">
        <f t="shared" si="52"/>
        <v>0.15660480193229342</v>
      </c>
      <c r="K44" s="2">
        <f t="shared" si="71"/>
        <v>8.9773453336983486</v>
      </c>
      <c r="L44" s="33">
        <f t="shared" si="0"/>
        <v>0.99516666666666254</v>
      </c>
      <c r="M44" s="1">
        <f t="shared" si="21"/>
        <v>12.5</v>
      </c>
      <c r="N44" s="1">
        <f t="shared" si="69"/>
        <v>12.539551694316845</v>
      </c>
      <c r="O44">
        <f t="shared" si="22"/>
        <v>7.9445766184385022E-2</v>
      </c>
      <c r="P44" s="1">
        <f t="shared" si="1"/>
        <v>4.5542158959201604</v>
      </c>
      <c r="Q44" s="1">
        <f t="shared" si="23"/>
        <v>6.3596904829161553E-3</v>
      </c>
      <c r="R44">
        <f t="shared" si="24"/>
        <v>7.9362220510458159E-2</v>
      </c>
      <c r="S44">
        <f t="shared" si="2"/>
        <v>0.99684584462977499</v>
      </c>
      <c r="T44" s="1">
        <f t="shared" si="53"/>
        <v>3.8333577838701614E-3</v>
      </c>
      <c r="U44" s="36">
        <f t="shared" si="3"/>
        <v>0.21974662455306657</v>
      </c>
      <c r="V44">
        <f t="shared" si="4"/>
        <v>13.495166666666663</v>
      </c>
      <c r="W44" s="1">
        <f t="shared" si="25"/>
        <v>12.5</v>
      </c>
      <c r="X44" s="1">
        <f t="shared" si="70"/>
        <v>18.394823276158728</v>
      </c>
      <c r="Y44">
        <f t="shared" si="26"/>
        <v>0.82366223550336637</v>
      </c>
      <c r="Z44" s="1">
        <f t="shared" si="27"/>
        <v>47.216306493823545</v>
      </c>
      <c r="AA44" s="1">
        <f t="shared" si="5"/>
        <v>2.9553489039637628E-3</v>
      </c>
      <c r="AB44">
        <f t="shared" si="6"/>
        <v>0.73363937582143335</v>
      </c>
      <c r="AC44" s="28">
        <f t="shared" si="7"/>
        <v>0.67953901009753492</v>
      </c>
      <c r="AD44" s="1">
        <f t="shared" si="54"/>
        <v>0.47256757380857062</v>
      </c>
      <c r="AE44" s="2">
        <f t="shared" si="8"/>
        <v>27.089860918962646</v>
      </c>
      <c r="AF44" s="2"/>
      <c r="AG44" s="1">
        <f t="shared" si="9"/>
        <v>5.0752071718855405E-3</v>
      </c>
      <c r="AH44" s="1">
        <f t="shared" si="10"/>
        <v>1.2492613327941514E-2</v>
      </c>
      <c r="AI44">
        <f t="shared" si="28"/>
        <v>0.38588837264359882</v>
      </c>
      <c r="AJ44" s="2">
        <f t="shared" si="55"/>
        <v>22.120989514601206</v>
      </c>
      <c r="AK44" s="1">
        <f t="shared" si="56"/>
        <v>1.3484180197513691E-2</v>
      </c>
      <c r="AL44" s="1"/>
      <c r="AM44">
        <f t="shared" si="29"/>
        <v>0.15304107240442438</v>
      </c>
      <c r="AN44" s="40">
        <f t="shared" si="30"/>
        <v>0.30461996895785104</v>
      </c>
      <c r="AP44">
        <v>4</v>
      </c>
      <c r="AQ44">
        <f t="shared" si="31"/>
        <v>0.19294418632179941</v>
      </c>
      <c r="AR44" s="2">
        <f t="shared" si="32"/>
        <v>11.060494757300603</v>
      </c>
      <c r="AT44" s="27">
        <f t="shared" si="57"/>
        <v>7.2451666666666625</v>
      </c>
      <c r="AU44" s="1">
        <f t="shared" si="33"/>
        <v>0.11332068010446704</v>
      </c>
      <c r="AW44" s="1">
        <f t="shared" si="34"/>
        <v>0.28207907742797356</v>
      </c>
      <c r="AX44" s="2">
        <f t="shared" si="35"/>
        <v>16.170138196508038</v>
      </c>
      <c r="AY44" s="1">
        <f t="shared" si="36"/>
        <v>0.28207907742797356</v>
      </c>
      <c r="AZ44" s="2">
        <f t="shared" si="37"/>
        <v>16.170138196508038</v>
      </c>
      <c r="BA44" s="1"/>
      <c r="BB44" s="1">
        <f t="shared" si="38"/>
        <v>0.66796745007157243</v>
      </c>
      <c r="BC44" s="2">
        <f t="shared" si="39"/>
        <v>38.291127711109247</v>
      </c>
      <c r="BE44" s="46">
        <f t="shared" si="58"/>
        <v>7.2451666666666625</v>
      </c>
      <c r="BF44" s="42">
        <f t="shared" si="59"/>
        <v>2.6204155955110129</v>
      </c>
      <c r="BG44">
        <v>0.5</v>
      </c>
      <c r="BH44" s="1">
        <f t="shared" si="40"/>
        <v>0.29180067519164143</v>
      </c>
      <c r="BI44" s="2">
        <f t="shared" si="41"/>
        <v>16.727427240285177</v>
      </c>
      <c r="BJ44" s="1">
        <f>BH44/(SQRT(AP44)-1)</f>
        <v>0.29180067519164143</v>
      </c>
      <c r="BK44" s="2">
        <f t="shared" si="42"/>
        <v>16.727427240285177</v>
      </c>
      <c r="BM44" s="1">
        <f>BJ44+AI44</f>
        <v>0.6776890478352402</v>
      </c>
      <c r="BN44" s="2">
        <f t="shared" si="43"/>
        <v>38.848416754886379</v>
      </c>
      <c r="BP44" s="27">
        <f t="shared" si="60"/>
        <v>7.2451666666666625</v>
      </c>
      <c r="BQ44" s="1">
        <f t="shared" si="11"/>
        <v>2.6919925995523228</v>
      </c>
      <c r="BR44">
        <v>0.9</v>
      </c>
      <c r="BS44" s="42">
        <f t="shared" si="44"/>
        <v>0.29559952598498096</v>
      </c>
      <c r="BT44" s="2">
        <f t="shared" si="45"/>
        <v>16.945195757100819</v>
      </c>
      <c r="BU44" s="1">
        <f t="shared" si="46"/>
        <v>0.29559952598498096</v>
      </c>
      <c r="BV44" s="2">
        <f t="shared" si="47"/>
        <v>16.945195757100819</v>
      </c>
      <c r="BX44" s="1">
        <f t="shared" si="48"/>
        <v>0.68148789862857972</v>
      </c>
      <c r="BY44" s="2">
        <f t="shared" si="49"/>
        <v>39.066185271702018</v>
      </c>
      <c r="BZ44" s="2"/>
      <c r="CA44" s="27">
        <f t="shared" si="61"/>
        <v>7.2451666666666625</v>
      </c>
      <c r="CB44" s="1">
        <f t="shared" si="12"/>
        <v>2.6650285510546556</v>
      </c>
      <c r="CC44">
        <v>1</v>
      </c>
      <c r="CD44" s="1">
        <f t="shared" si="62"/>
        <v>7.245166666666665E-2</v>
      </c>
      <c r="CE44" s="1">
        <f t="shared" si="63"/>
        <v>2.6650285510546556E-2</v>
      </c>
      <c r="CF44" s="1">
        <f t="shared" si="64"/>
        <v>0.01</v>
      </c>
      <c r="CG44" s="41">
        <f t="shared" si="65"/>
        <v>579.61333333333323</v>
      </c>
      <c r="CH44" s="42">
        <f t="shared" si="66"/>
        <v>213.20228408437245</v>
      </c>
      <c r="CI44" s="42">
        <f t="shared" si="67"/>
        <v>80</v>
      </c>
      <c r="CJ44" s="42">
        <f t="shared" si="50"/>
        <v>133.20228408437245</v>
      </c>
    </row>
    <row r="45" spans="1:88" x14ac:dyDescent="0.2">
      <c r="A45" s="27">
        <f t="shared" si="51"/>
        <v>7.4949999999999957</v>
      </c>
      <c r="B45">
        <f t="shared" si="13"/>
        <v>7.4949999999999957</v>
      </c>
      <c r="C45" s="1">
        <f t="shared" si="14"/>
        <v>12.5</v>
      </c>
      <c r="D45" s="1">
        <f t="shared" si="68"/>
        <v>14.574807888956888</v>
      </c>
      <c r="E45">
        <f t="shared" si="15"/>
        <v>0.54012533071973534</v>
      </c>
      <c r="F45" s="1">
        <f t="shared" si="16"/>
        <v>30.96259857629056</v>
      </c>
      <c r="G45" s="1">
        <f t="shared" si="17"/>
        <v>4.7075432849778423E-3</v>
      </c>
      <c r="H45">
        <f t="shared" si="18"/>
        <v>0.5142434848612204</v>
      </c>
      <c r="I45">
        <f t="shared" si="19"/>
        <v>0.85764423759376351</v>
      </c>
      <c r="J45" s="1">
        <f t="shared" si="52"/>
        <v>0.16676247276506106</v>
      </c>
      <c r="K45" s="2">
        <f t="shared" si="71"/>
        <v>9.5596321967232445</v>
      </c>
      <c r="L45" s="33">
        <f t="shared" si="0"/>
        <v>1.2449999999999957</v>
      </c>
      <c r="M45" s="1">
        <f t="shared" si="21"/>
        <v>12.5</v>
      </c>
      <c r="N45" s="1">
        <f t="shared" si="69"/>
        <v>12.561847993030323</v>
      </c>
      <c r="O45">
        <f t="shared" si="22"/>
        <v>9.9272597222551676E-2</v>
      </c>
      <c r="P45" s="1">
        <f t="shared" si="1"/>
        <v>5.6907858280443628</v>
      </c>
      <c r="Q45" s="1">
        <f t="shared" si="23"/>
        <v>6.3371346107201207E-3</v>
      </c>
      <c r="R45">
        <f t="shared" si="24"/>
        <v>9.9109621505590384E-2</v>
      </c>
      <c r="S45">
        <f t="shared" si="2"/>
        <v>0.99507652114046918</v>
      </c>
      <c r="T45" s="1">
        <f t="shared" si="53"/>
        <v>5.6182516101659181E-3</v>
      </c>
      <c r="U45" s="36">
        <f t="shared" si="3"/>
        <v>0.32206537892670867</v>
      </c>
      <c r="V45">
        <f t="shared" si="4"/>
        <v>13.744999999999996</v>
      </c>
      <c r="W45" s="1">
        <f t="shared" si="25"/>
        <v>12.5</v>
      </c>
      <c r="X45" s="1">
        <f t="shared" si="70"/>
        <v>18.57888653821859</v>
      </c>
      <c r="Y45">
        <f t="shared" si="26"/>
        <v>0.83280023515882196</v>
      </c>
      <c r="Z45" s="1">
        <f t="shared" si="27"/>
        <v>47.740140868977051</v>
      </c>
      <c r="AA45" s="1">
        <f t="shared" si="5"/>
        <v>2.8970809808733992E-3</v>
      </c>
      <c r="AB45">
        <f t="shared" si="6"/>
        <v>0.73981828629639268</v>
      </c>
      <c r="AC45" s="28">
        <f t="shared" si="7"/>
        <v>0.67280673544597391</v>
      </c>
      <c r="AD45" s="1">
        <f t="shared" si="54"/>
        <v>0.48730245802950684</v>
      </c>
      <c r="AE45" s="2">
        <f t="shared" si="8"/>
        <v>27.934535810608669</v>
      </c>
      <c r="AF45" s="2"/>
      <c r="AG45" s="1">
        <f t="shared" si="9"/>
        <v>5.1922079632321216E-3</v>
      </c>
      <c r="AH45" s="1">
        <f t="shared" si="10"/>
        <v>1.2292506831082753E-2</v>
      </c>
      <c r="AI45">
        <f t="shared" si="28"/>
        <v>0.39965622194860134</v>
      </c>
      <c r="AJ45" s="2">
        <f t="shared" si="55"/>
        <v>22.910229283677783</v>
      </c>
      <c r="AK45" s="1">
        <f t="shared" si="56"/>
        <v>1.3344090367112597E-2</v>
      </c>
      <c r="AL45" s="1"/>
      <c r="AM45">
        <f t="shared" si="29"/>
        <v>0.15918032744134722</v>
      </c>
      <c r="AN45" s="40">
        <f t="shared" si="30"/>
        <v>0.31683982372879621</v>
      </c>
      <c r="AP45">
        <v>4</v>
      </c>
      <c r="AQ45">
        <f t="shared" si="31"/>
        <v>0.1998281109743007</v>
      </c>
      <c r="AR45" s="2">
        <f t="shared" si="32"/>
        <v>11.455114641838893</v>
      </c>
      <c r="AT45" s="27">
        <f t="shared" si="57"/>
        <v>7.4949999999999957</v>
      </c>
      <c r="AU45" s="1">
        <f t="shared" si="33"/>
        <v>0.12160712702788934</v>
      </c>
      <c r="AW45" s="1">
        <f t="shared" si="34"/>
        <v>0.29127329814067843</v>
      </c>
      <c r="AX45" s="2">
        <f t="shared" si="35"/>
        <v>16.69719543481596</v>
      </c>
      <c r="AY45" s="1">
        <f t="shared" si="36"/>
        <v>0.29127329814067843</v>
      </c>
      <c r="AZ45" s="2">
        <f t="shared" si="37"/>
        <v>16.69719543481596</v>
      </c>
      <c r="BA45" s="1"/>
      <c r="BB45" s="1">
        <f t="shared" si="38"/>
        <v>0.69092952008927977</v>
      </c>
      <c r="BC45" s="2">
        <f t="shared" si="39"/>
        <v>39.607424718493746</v>
      </c>
      <c r="BE45" s="46">
        <f t="shared" si="58"/>
        <v>7.4949999999999957</v>
      </c>
      <c r="BF45" s="42">
        <f t="shared" si="59"/>
        <v>2.8222623376186249</v>
      </c>
      <c r="BG45">
        <v>0.5</v>
      </c>
      <c r="BH45" s="1">
        <f t="shared" si="40"/>
        <v>0.29892054781365973</v>
      </c>
      <c r="BI45" s="2">
        <f t="shared" si="41"/>
        <v>17.135572804604699</v>
      </c>
      <c r="BJ45" s="1">
        <f>BH45/(SQRT(AP45)-1)</f>
        <v>0.29892054781365973</v>
      </c>
      <c r="BK45" s="2">
        <f t="shared" si="42"/>
        <v>17.135572804604699</v>
      </c>
      <c r="BM45" s="1">
        <f>BJ45+AI45</f>
        <v>0.69857676976226113</v>
      </c>
      <c r="BN45" s="2">
        <f t="shared" si="43"/>
        <v>40.045802088282485</v>
      </c>
      <c r="BP45" s="27">
        <f t="shared" si="60"/>
        <v>7.4949999999999957</v>
      </c>
      <c r="BQ45" s="1">
        <f t="shared" si="11"/>
        <v>2.8974436269030646</v>
      </c>
      <c r="BR45">
        <v>0.9</v>
      </c>
      <c r="BS45" s="42">
        <f t="shared" si="44"/>
        <v>0.30272536980981135</v>
      </c>
      <c r="BT45" s="2">
        <f t="shared" si="45"/>
        <v>17.353683619670715</v>
      </c>
      <c r="BU45" s="1">
        <f t="shared" si="46"/>
        <v>0.30272536980981135</v>
      </c>
      <c r="BV45" s="2">
        <f t="shared" si="47"/>
        <v>17.353683619670715</v>
      </c>
      <c r="BX45" s="1">
        <f t="shared" si="48"/>
        <v>0.70238159175841264</v>
      </c>
      <c r="BY45" s="2">
        <f t="shared" si="49"/>
        <v>40.263912903348491</v>
      </c>
      <c r="BZ45" s="2"/>
      <c r="CA45" s="27">
        <f t="shared" si="61"/>
        <v>7.4949999999999957</v>
      </c>
      <c r="CB45" s="1">
        <f t="shared" si="12"/>
        <v>2.8720770527884576</v>
      </c>
      <c r="CC45">
        <v>1</v>
      </c>
      <c r="CD45" s="1">
        <f t="shared" si="62"/>
        <v>7.4949999999999989E-2</v>
      </c>
      <c r="CE45" s="1">
        <f t="shared" si="63"/>
        <v>2.8720770527884576E-2</v>
      </c>
      <c r="CF45" s="1">
        <f t="shared" si="64"/>
        <v>0.01</v>
      </c>
      <c r="CG45" s="41">
        <f t="shared" si="65"/>
        <v>599.59999999999991</v>
      </c>
      <c r="CH45" s="42">
        <f t="shared" si="66"/>
        <v>229.7661642230766</v>
      </c>
      <c r="CI45" s="42">
        <f t="shared" si="67"/>
        <v>80</v>
      </c>
      <c r="CJ45" s="42">
        <f t="shared" si="50"/>
        <v>149.7661642230766</v>
      </c>
    </row>
    <row r="46" spans="1:88" x14ac:dyDescent="0.2">
      <c r="A46" s="27">
        <f t="shared" si="51"/>
        <v>7.7448333333333288</v>
      </c>
      <c r="B46">
        <f t="shared" si="13"/>
        <v>7.7448333333333288</v>
      </c>
      <c r="C46" s="1">
        <f t="shared" si="14"/>
        <v>12.5</v>
      </c>
      <c r="D46" s="1">
        <f t="shared" si="68"/>
        <v>14.704844214105467</v>
      </c>
      <c r="E46">
        <f t="shared" si="15"/>
        <v>0.55469710710783071</v>
      </c>
      <c r="F46" s="1">
        <f t="shared" si="16"/>
        <v>31.797923337391566</v>
      </c>
      <c r="G46" s="1">
        <f t="shared" si="17"/>
        <v>4.6246529172774822E-3</v>
      </c>
      <c r="H46">
        <f t="shared" si="18"/>
        <v>0.52668584723285805</v>
      </c>
      <c r="I46">
        <f t="shared" si="19"/>
        <v>0.8500600086609218</v>
      </c>
      <c r="J46" s="1">
        <f t="shared" si="52"/>
        <v>0.17717231867422015</v>
      </c>
      <c r="K46" s="2">
        <f t="shared" si="71"/>
        <v>10.156374955847014</v>
      </c>
      <c r="L46" s="33">
        <f t="shared" si="0"/>
        <v>1.4948333333333288</v>
      </c>
      <c r="M46" s="1">
        <f t="shared" si="21"/>
        <v>12.5</v>
      </c>
      <c r="N46" s="1">
        <f t="shared" si="69"/>
        <v>12.589063773547437</v>
      </c>
      <c r="O46">
        <f t="shared" si="22"/>
        <v>0.11902144029106271</v>
      </c>
      <c r="P46" s="1">
        <f t="shared" si="1"/>
        <v>6.8228851122265244</v>
      </c>
      <c r="Q46" s="1">
        <f t="shared" si="23"/>
        <v>6.3097642454899312E-3</v>
      </c>
      <c r="R46">
        <f t="shared" si="24"/>
        <v>0.11874062759728986</v>
      </c>
      <c r="S46">
        <f t="shared" si="2"/>
        <v>0.99292530603152707</v>
      </c>
      <c r="T46" s="1">
        <f t="shared" si="53"/>
        <v>7.7969665281470285E-3</v>
      </c>
      <c r="U46" s="36">
        <f t="shared" si="3"/>
        <v>0.44695986467084875</v>
      </c>
      <c r="V46">
        <f t="shared" si="4"/>
        <v>13.994833333333329</v>
      </c>
      <c r="W46" s="1">
        <f t="shared" si="25"/>
        <v>12.5</v>
      </c>
      <c r="X46" s="1">
        <f t="shared" si="70"/>
        <v>18.76447068338933</v>
      </c>
      <c r="Y46">
        <f t="shared" si="26"/>
        <v>0.84175821752523272</v>
      </c>
      <c r="Z46" s="1">
        <f t="shared" si="27"/>
        <v>48.253655781701234</v>
      </c>
      <c r="AA46" s="1">
        <f t="shared" si="5"/>
        <v>2.8400590093860256E-3</v>
      </c>
      <c r="AB46">
        <f t="shared" si="6"/>
        <v>0.74581551323597017</v>
      </c>
      <c r="AC46" s="28">
        <f t="shared" si="7"/>
        <v>0.66615255025899767</v>
      </c>
      <c r="AD46" s="1">
        <f t="shared" si="54"/>
        <v>0.50215909406719117</v>
      </c>
      <c r="AE46" s="2">
        <f t="shared" si="8"/>
        <v>28.78619010576255</v>
      </c>
      <c r="AF46" s="2"/>
      <c r="AG46" s="1">
        <f t="shared" si="9"/>
        <v>5.3031246741002932E-3</v>
      </c>
      <c r="AH46" s="1">
        <f t="shared" si="10"/>
        <v>1.2088269645343075E-2</v>
      </c>
      <c r="AI46">
        <f t="shared" si="28"/>
        <v>0.41341726489223402</v>
      </c>
      <c r="AJ46" s="2">
        <f t="shared" si="55"/>
        <v>23.699078879172649</v>
      </c>
      <c r="AK46" s="1">
        <f t="shared" si="56"/>
        <v>1.3200355840945126E-2</v>
      </c>
      <c r="AL46" s="1"/>
      <c r="AM46">
        <f t="shared" si="29"/>
        <v>0.16558881640554074</v>
      </c>
      <c r="AN46" s="40">
        <f t="shared" si="30"/>
        <v>0.32959557405561452</v>
      </c>
      <c r="AP46">
        <v>4</v>
      </c>
      <c r="AQ46">
        <f t="shared" si="31"/>
        <v>0.20670863244611704</v>
      </c>
      <c r="AR46" s="2">
        <f t="shared" si="32"/>
        <v>11.849539439586326</v>
      </c>
      <c r="AT46" s="27">
        <f t="shared" si="57"/>
        <v>7.7448333333333288</v>
      </c>
      <c r="AU46" s="1">
        <f t="shared" si="33"/>
        <v>0.13021800815194254</v>
      </c>
      <c r="AW46" s="1">
        <f t="shared" si="34"/>
        <v>0.30041711174979541</v>
      </c>
      <c r="AX46" s="2">
        <f t="shared" si="35"/>
        <v>17.221363093937313</v>
      </c>
      <c r="AY46" s="1">
        <f t="shared" si="36"/>
        <v>0.30041711174979541</v>
      </c>
      <c r="AZ46" s="2">
        <f t="shared" si="37"/>
        <v>17.221363093937313</v>
      </c>
      <c r="BA46" s="1"/>
      <c r="BB46" s="1">
        <f t="shared" si="38"/>
        <v>0.71383437664202942</v>
      </c>
      <c r="BC46" s="2">
        <f t="shared" si="39"/>
        <v>40.920441973109966</v>
      </c>
      <c r="BE46" s="46">
        <f t="shared" si="58"/>
        <v>7.7448333333333288</v>
      </c>
      <c r="BF46" s="42">
        <f t="shared" si="59"/>
        <v>3.03376098369298</v>
      </c>
      <c r="BG46">
        <v>2.5</v>
      </c>
      <c r="BH46" s="1">
        <f t="shared" si="40"/>
        <v>0.33105055350002716</v>
      </c>
      <c r="BI46" s="2">
        <f t="shared" si="41"/>
        <v>18.977420264332768</v>
      </c>
      <c r="BJ46" s="1">
        <f>BH46/(SQRT(AP46)-1)</f>
        <v>0.33105055350002716</v>
      </c>
      <c r="BK46" s="2">
        <f t="shared" si="42"/>
        <v>18.977420264332768</v>
      </c>
      <c r="BM46" s="1">
        <f>BJ46+AI46</f>
        <v>0.74446781839226117</v>
      </c>
      <c r="BN46" s="2">
        <f t="shared" si="43"/>
        <v>42.67649914350541</v>
      </c>
      <c r="BP46" s="27">
        <f t="shared" si="60"/>
        <v>7.7448333333333288</v>
      </c>
      <c r="BQ46" s="1">
        <f t="shared" si="11"/>
        <v>3.1174436477379057</v>
      </c>
      <c r="BR46">
        <v>0.9</v>
      </c>
      <c r="BS46" s="42">
        <f t="shared" si="44"/>
        <v>0.30952506504022786</v>
      </c>
      <c r="BT46" s="2">
        <f t="shared" si="45"/>
        <v>17.743475066000322</v>
      </c>
      <c r="BU46" s="1">
        <f t="shared" si="46"/>
        <v>0.30952506504022786</v>
      </c>
      <c r="BV46" s="2">
        <f t="shared" si="47"/>
        <v>17.743475066000322</v>
      </c>
      <c r="BX46" s="1">
        <f t="shared" si="48"/>
        <v>0.72294232993246188</v>
      </c>
      <c r="BY46" s="2">
        <f t="shared" si="49"/>
        <v>41.442553945172975</v>
      </c>
      <c r="BZ46" s="2"/>
      <c r="CA46" s="27">
        <f t="shared" si="61"/>
        <v>7.7448333333333288</v>
      </c>
      <c r="CB46" s="1">
        <f t="shared" si="12"/>
        <v>3.0880148579799238</v>
      </c>
      <c r="CC46">
        <v>1</v>
      </c>
      <c r="CD46" s="1">
        <f t="shared" si="62"/>
        <v>7.7448333333333327E-2</v>
      </c>
      <c r="CE46" s="1">
        <f t="shared" si="63"/>
        <v>3.0880148579799239E-2</v>
      </c>
      <c r="CF46" s="1">
        <f t="shared" si="64"/>
        <v>0.01</v>
      </c>
      <c r="CG46" s="41">
        <f t="shared" si="65"/>
        <v>619.58666666666659</v>
      </c>
      <c r="CH46" s="42">
        <f t="shared" si="66"/>
        <v>247.04118863839392</v>
      </c>
      <c r="CI46" s="42">
        <f t="shared" si="67"/>
        <v>80</v>
      </c>
      <c r="CJ46" s="42">
        <f t="shared" si="50"/>
        <v>167.04118863839392</v>
      </c>
    </row>
    <row r="47" spans="1:88" x14ac:dyDescent="0.2">
      <c r="A47" s="27">
        <f t="shared" si="51"/>
        <v>7.9946666666666619</v>
      </c>
      <c r="B47">
        <f t="shared" si="13"/>
        <v>7.9946666666666619</v>
      </c>
      <c r="C47" s="1">
        <f t="shared" si="14"/>
        <v>12.5</v>
      </c>
      <c r="D47" s="1">
        <f t="shared" si="68"/>
        <v>14.837947806590742</v>
      </c>
      <c r="E47">
        <f t="shared" si="15"/>
        <v>0.56901044612109741</v>
      </c>
      <c r="F47" s="1">
        <f t="shared" si="16"/>
        <v>32.618433217132967</v>
      </c>
      <c r="G47" s="1">
        <f t="shared" si="17"/>
        <v>4.5420542993749643E-3</v>
      </c>
      <c r="H47">
        <f t="shared" si="18"/>
        <v>0.53879867828592709</v>
      </c>
      <c r="I47">
        <f t="shared" si="19"/>
        <v>0.84243455786033494</v>
      </c>
      <c r="J47" s="1">
        <f t="shared" si="52"/>
        <v>0.18782770966703738</v>
      </c>
      <c r="K47" s="2">
        <f t="shared" si="71"/>
        <v>10.767193547791951</v>
      </c>
      <c r="L47" s="33">
        <f t="shared" ref="L47:L75" si="72">($A47-$L$13)</f>
        <v>1.7446666666666619</v>
      </c>
      <c r="M47" s="1">
        <f t="shared" si="21"/>
        <v>12.5</v>
      </c>
      <c r="N47" s="1">
        <f t="shared" si="69"/>
        <v>12.621167211386503</v>
      </c>
      <c r="O47">
        <f t="shared" si="22"/>
        <v>0.13867745223185843</v>
      </c>
      <c r="P47" s="1">
        <f t="shared" ref="P47:P75" si="73">180/$D$6*O47</f>
        <v>7.9496628667944318</v>
      </c>
      <c r="Q47" s="1">
        <f t="shared" si="23"/>
        <v>6.2777058000831566E-3</v>
      </c>
      <c r="R47">
        <f t="shared" si="24"/>
        <v>0.1382333850305594</v>
      </c>
      <c r="S47">
        <f t="shared" ref="S47:S75" si="74">COS(O47)</f>
        <v>0.99039968258425504</v>
      </c>
      <c r="T47" s="1">
        <f t="shared" si="53"/>
        <v>1.0366954880840743E-2</v>
      </c>
      <c r="U47" s="36">
        <f t="shared" si="3"/>
        <v>0.59428403775520178</v>
      </c>
      <c r="V47">
        <f t="shared" ref="V47:V75" si="75">($A47-$V$13)</f>
        <v>14.244666666666662</v>
      </c>
      <c r="W47" s="1">
        <f t="shared" si="25"/>
        <v>12.5</v>
      </c>
      <c r="X47" s="1">
        <f t="shared" si="70"/>
        <v>18.951531031672463</v>
      </c>
      <c r="Y47">
        <f t="shared" si="26"/>
        <v>0.85054005425611023</v>
      </c>
      <c r="Z47" s="1">
        <f t="shared" si="27"/>
        <v>48.757073173917142</v>
      </c>
      <c r="AA47" s="1">
        <f t="shared" ref="AA47:AA75" si="76">1/X47/X47</f>
        <v>2.7842703214940893E-3</v>
      </c>
      <c r="AB47">
        <f t="shared" ref="AB47:AB75" si="77">SIN(Y47)</f>
        <v>0.75163672227117029</v>
      </c>
      <c r="AC47" s="28">
        <f t="shared" ref="AC47:AC75" si="78">COS(Y47)</f>
        <v>0.65957731747949877</v>
      </c>
      <c r="AD47" s="1">
        <f t="shared" si="54"/>
        <v>0.51713390513722179</v>
      </c>
      <c r="AE47" s="2">
        <f t="shared" si="8"/>
        <v>29.644618765828</v>
      </c>
      <c r="AF47" s="2"/>
      <c r="AG47" s="1">
        <f t="shared" ref="AG47:AG75" si="79">AA47*AB47+Q47*R47+G47*H47</f>
        <v>5.4078011945423287E-3</v>
      </c>
      <c r="AH47" s="1">
        <f t="shared" ref="AH47:AH75" si="80">AC47*AA47+S47*Q47+I47*G47</f>
        <v>1.188026288702013E-2</v>
      </c>
      <c r="AI47">
        <f t="shared" si="28"/>
        <v>0.42716323799170969</v>
      </c>
      <c r="AJ47" s="2">
        <f t="shared" si="55"/>
        <v>24.487064598250871</v>
      </c>
      <c r="AK47" s="1">
        <f t="shared" si="56"/>
        <v>1.3053159005558819E-2</v>
      </c>
      <c r="AL47" s="1"/>
      <c r="AM47">
        <f t="shared" si="29"/>
        <v>0.1722692738727995</v>
      </c>
      <c r="AN47" s="40">
        <f t="shared" si="30"/>
        <v>0.34289266296337478</v>
      </c>
      <c r="AP47">
        <v>4</v>
      </c>
      <c r="AQ47">
        <f t="shared" si="31"/>
        <v>0.21358161899585484</v>
      </c>
      <c r="AR47" s="2">
        <f t="shared" si="32"/>
        <v>12.243532299125436</v>
      </c>
      <c r="AT47" s="27">
        <f t="shared" si="57"/>
        <v>7.9946666666666619</v>
      </c>
      <c r="AU47" s="1">
        <f t="shared" si="33"/>
        <v>0.13915692927795181</v>
      </c>
      <c r="AW47" s="1">
        <f t="shared" si="34"/>
        <v>0.30950941538583376</v>
      </c>
      <c r="AX47" s="2">
        <f t="shared" si="35"/>
        <v>17.742577952054162</v>
      </c>
      <c r="AY47" s="1">
        <f t="shared" si="36"/>
        <v>0.30950941538583376</v>
      </c>
      <c r="AZ47" s="2">
        <f t="shared" si="37"/>
        <v>17.742577952054162</v>
      </c>
      <c r="BA47" s="1"/>
      <c r="BB47" s="1">
        <f t="shared" si="38"/>
        <v>0.7366726533775434</v>
      </c>
      <c r="BC47" s="2">
        <f t="shared" si="39"/>
        <v>42.229642550305037</v>
      </c>
      <c r="BE47" s="46">
        <f t="shared" si="58"/>
        <v>7.9946666666666619</v>
      </c>
      <c r="BF47" s="42">
        <f t="shared" si="59"/>
        <v>3.2552662707976752</v>
      </c>
      <c r="BG47">
        <v>2.5</v>
      </c>
      <c r="BH47" s="1">
        <f t="shared" si="40"/>
        <v>0.33786148958026474</v>
      </c>
      <c r="BI47" s="2">
        <f t="shared" si="41"/>
        <v>19.367856090588425</v>
      </c>
      <c r="BJ47" s="1">
        <f>BH47/(SQRT(AP47)-1)</f>
        <v>0.33786148958026474</v>
      </c>
      <c r="BK47" s="2">
        <f t="shared" si="42"/>
        <v>19.367856090588425</v>
      </c>
      <c r="BM47" s="1">
        <f>BJ47+AI47</f>
        <v>0.76502472757197437</v>
      </c>
      <c r="BN47" s="2">
        <f t="shared" si="43"/>
        <v>43.854920688839293</v>
      </c>
      <c r="BP47" s="27">
        <f t="shared" si="60"/>
        <v>7.9946666666666619</v>
      </c>
      <c r="BQ47" s="1">
        <f t="shared" si="11"/>
        <v>3.3524590191233772</v>
      </c>
      <c r="BR47">
        <v>0.9</v>
      </c>
      <c r="BS47" s="42">
        <f t="shared" si="44"/>
        <v>0.31599220070512157</v>
      </c>
      <c r="BT47" s="2">
        <f t="shared" si="45"/>
        <v>18.114202588191681</v>
      </c>
      <c r="BU47" s="1">
        <f t="shared" si="46"/>
        <v>0.31599220070512157</v>
      </c>
      <c r="BV47" s="2">
        <f t="shared" si="47"/>
        <v>18.114202588191681</v>
      </c>
      <c r="BX47" s="1">
        <f t="shared" si="48"/>
        <v>0.74315543869683132</v>
      </c>
      <c r="BY47" s="2">
        <f t="shared" si="49"/>
        <v>42.601267186442563</v>
      </c>
      <c r="BZ47" s="2"/>
      <c r="CA47" s="27">
        <f t="shared" si="61"/>
        <v>7.9946666666666619</v>
      </c>
      <c r="CB47" s="1">
        <f t="shared" si="12"/>
        <v>3.3130122094141954</v>
      </c>
      <c r="CC47">
        <v>1</v>
      </c>
      <c r="CD47" s="1">
        <f t="shared" si="62"/>
        <v>7.9946666666666666E-2</v>
      </c>
      <c r="CE47" s="1">
        <f t="shared" si="63"/>
        <v>3.3130122094141956E-2</v>
      </c>
      <c r="CF47" s="1">
        <f t="shared" si="64"/>
        <v>0.01</v>
      </c>
      <c r="CG47" s="41">
        <f t="shared" si="65"/>
        <v>639.57333333333327</v>
      </c>
      <c r="CH47" s="42">
        <f t="shared" si="66"/>
        <v>265.04097675313562</v>
      </c>
      <c r="CI47" s="42">
        <f t="shared" si="67"/>
        <v>80</v>
      </c>
      <c r="CJ47" s="42">
        <f t="shared" si="50"/>
        <v>185.04097675313562</v>
      </c>
    </row>
    <row r="48" spans="1:88" x14ac:dyDescent="0.2">
      <c r="A48" s="27">
        <f t="shared" si="51"/>
        <v>8.2444999999999951</v>
      </c>
      <c r="B48">
        <f t="shared" si="13"/>
        <v>8.2444999999999951</v>
      </c>
      <c r="C48" s="1">
        <f t="shared" si="14"/>
        <v>12.5</v>
      </c>
      <c r="D48" s="1">
        <f t="shared" si="68"/>
        <v>14.974036872199825</v>
      </c>
      <c r="E48">
        <f t="shared" si="15"/>
        <v>0.58306645293317294</v>
      </c>
      <c r="F48" s="1">
        <f t="shared" si="16"/>
        <v>33.424191569417552</v>
      </c>
      <c r="G48" s="1">
        <f t="shared" si="17"/>
        <v>4.4598700397661317E-3</v>
      </c>
      <c r="H48">
        <f t="shared" si="18"/>
        <v>0.55058632954927422</v>
      </c>
      <c r="I48">
        <f t="shared" si="19"/>
        <v>0.83477823025846698</v>
      </c>
      <c r="J48" s="1">
        <f t="shared" si="52"/>
        <v>0.19872209784121345</v>
      </c>
      <c r="K48" s="2">
        <f t="shared" si="71"/>
        <v>11.391712615101406</v>
      </c>
      <c r="L48" s="33">
        <f t="shared" si="72"/>
        <v>1.9944999999999951</v>
      </c>
      <c r="M48" s="1">
        <f t="shared" si="21"/>
        <v>12.5</v>
      </c>
      <c r="N48" s="1">
        <f t="shared" si="69"/>
        <v>12.65812111847568</v>
      </c>
      <c r="O48">
        <f t="shared" si="22"/>
        <v>0.15822621560110356</v>
      </c>
      <c r="P48" s="1">
        <f t="shared" si="73"/>
        <v>9.0702926140759992</v>
      </c>
      <c r="Q48" s="1">
        <f t="shared" si="23"/>
        <v>6.2411052450668195E-3</v>
      </c>
      <c r="R48">
        <f t="shared" si="24"/>
        <v>0.15756682854684023</v>
      </c>
      <c r="S48">
        <f t="shared" si="74"/>
        <v>0.98750832631512053</v>
      </c>
      <c r="T48" s="1">
        <f t="shared" si="53"/>
        <v>1.332523963781293E-2</v>
      </c>
      <c r="U48" s="36">
        <f t="shared" si="3"/>
        <v>0.76386724038418063</v>
      </c>
      <c r="V48">
        <f t="shared" si="75"/>
        <v>14.494499999999995</v>
      </c>
      <c r="W48" s="1">
        <f t="shared" si="25"/>
        <v>12.5</v>
      </c>
      <c r="X48" s="1">
        <f t="shared" si="70"/>
        <v>19.140024301186241</v>
      </c>
      <c r="Y48">
        <f t="shared" si="26"/>
        <v>0.85914957496432709</v>
      </c>
      <c r="Z48" s="1">
        <f t="shared" si="27"/>
        <v>49.250612577572888</v>
      </c>
      <c r="AA48" s="1">
        <f t="shared" si="76"/>
        <v>2.7297006949178549E-3</v>
      </c>
      <c r="AB48">
        <f t="shared" si="77"/>
        <v>0.75728743976054769</v>
      </c>
      <c r="AC48" s="28">
        <f t="shared" si="78"/>
        <v>0.65308172044615886</v>
      </c>
      <c r="AD48" s="1">
        <f t="shared" si="54"/>
        <v>0.53222342637915199</v>
      </c>
      <c r="AE48" s="2">
        <f t="shared" si="8"/>
        <v>30.509623168231641</v>
      </c>
      <c r="AF48" s="2"/>
      <c r="AG48" s="1">
        <f t="shared" si="79"/>
        <v>5.5061026861207693E-3</v>
      </c>
      <c r="AH48" s="1">
        <f t="shared" si="80"/>
        <v>1.1668863440031213E-2</v>
      </c>
      <c r="AI48">
        <f t="shared" si="28"/>
        <v>0.44088556018412411</v>
      </c>
      <c r="AJ48" s="2">
        <f t="shared" si="55"/>
        <v>25.273694532847877</v>
      </c>
      <c r="AK48" s="1">
        <f t="shared" si="56"/>
        <v>1.2902695097234664E-2</v>
      </c>
      <c r="AL48" s="1"/>
      <c r="AM48">
        <f t="shared" si="29"/>
        <v>0.17922400283107809</v>
      </c>
      <c r="AN48" s="40">
        <f t="shared" si="30"/>
        <v>0.35673567442491655</v>
      </c>
      <c r="AP48">
        <v>4</v>
      </c>
      <c r="AQ48">
        <f t="shared" si="31"/>
        <v>0.22044278009206203</v>
      </c>
      <c r="AR48" s="2">
        <f t="shared" si="32"/>
        <v>12.636847266423937</v>
      </c>
      <c r="AT48" s="27">
        <f t="shared" si="57"/>
        <v>8.2444999999999951</v>
      </c>
      <c r="AU48" s="1">
        <f t="shared" ref="AU48:AU75" si="81">AU47+TAN(AI47)*$D$5/2+TAN(AI48)*$D$5/2</f>
        <v>0.14842747785282595</v>
      </c>
      <c r="AW48" s="1">
        <f t="shared" si="34"/>
        <v>0.31854915262776939</v>
      </c>
      <c r="AX48" s="2">
        <f t="shared" si="35"/>
        <v>18.260779449999518</v>
      </c>
      <c r="AY48" s="1">
        <f t="shared" si="36"/>
        <v>0.31854915262776939</v>
      </c>
      <c r="AZ48" s="2">
        <f t="shared" si="37"/>
        <v>18.260779449999518</v>
      </c>
      <c r="BA48" s="1"/>
      <c r="BB48" s="1">
        <f t="shared" si="38"/>
        <v>0.75943471281189345</v>
      </c>
      <c r="BC48" s="2">
        <f t="shared" si="39"/>
        <v>43.534473982847388</v>
      </c>
      <c r="BE48" s="46">
        <f t="shared" si="58"/>
        <v>8.2444999999999951</v>
      </c>
      <c r="BF48" s="42">
        <f t="shared" si="59"/>
        <v>3.4871594000906612</v>
      </c>
      <c r="BG48">
        <v>2.5</v>
      </c>
      <c r="BH48" s="1">
        <f t="shared" si="40"/>
        <v>0.3443659386612965</v>
      </c>
      <c r="BI48" s="2">
        <f t="shared" si="41"/>
        <v>19.740722598418269</v>
      </c>
      <c r="BJ48" s="1">
        <f>BH48/(SQRT(AP48)-1)</f>
        <v>0.3443659386612965</v>
      </c>
      <c r="BK48" s="2">
        <f t="shared" si="42"/>
        <v>19.740722598418269</v>
      </c>
      <c r="BM48" s="1">
        <f>BJ48+AI48</f>
        <v>0.78525149884542067</v>
      </c>
      <c r="BN48" s="2">
        <f t="shared" si="43"/>
        <v>45.01441713126615</v>
      </c>
      <c r="BP48" s="27">
        <f t="shared" si="60"/>
        <v>8.2444999999999951</v>
      </c>
      <c r="BQ48" s="1">
        <f t="shared" si="11"/>
        <v>3.5972667057417436</v>
      </c>
      <c r="BR48">
        <v>2</v>
      </c>
      <c r="BS48" s="42">
        <f t="shared" si="44"/>
        <v>0.33612565832201868</v>
      </c>
      <c r="BT48" s="2">
        <f t="shared" si="45"/>
        <v>19.268349840115718</v>
      </c>
      <c r="BU48" s="1">
        <f t="shared" si="46"/>
        <v>0.33612565832201868</v>
      </c>
      <c r="BV48" s="2">
        <f t="shared" si="47"/>
        <v>19.268349840115718</v>
      </c>
      <c r="BX48" s="1">
        <f t="shared" si="48"/>
        <v>0.77701121850614285</v>
      </c>
      <c r="BY48" s="2">
        <f t="shared" si="49"/>
        <v>44.542044372963609</v>
      </c>
      <c r="BZ48" s="2"/>
      <c r="CA48" s="27">
        <f t="shared" si="61"/>
        <v>8.2444999999999951</v>
      </c>
      <c r="CB48" s="1">
        <f t="shared" si="12"/>
        <v>3.5506359051301311</v>
      </c>
      <c r="CC48">
        <v>2</v>
      </c>
      <c r="CD48" s="1">
        <f t="shared" si="62"/>
        <v>8.2445000000000004E-2</v>
      </c>
      <c r="CE48" s="1">
        <f t="shared" si="63"/>
        <v>3.5506359051301312E-2</v>
      </c>
      <c r="CF48" s="1">
        <f t="shared" si="64"/>
        <v>0.02</v>
      </c>
      <c r="CG48" s="41">
        <f t="shared" si="65"/>
        <v>659.56000000000006</v>
      </c>
      <c r="CH48" s="42">
        <f t="shared" si="66"/>
        <v>284.05087241041048</v>
      </c>
      <c r="CI48" s="42">
        <f t="shared" si="67"/>
        <v>160</v>
      </c>
      <c r="CJ48" s="42">
        <f t="shared" si="50"/>
        <v>124.05087241041048</v>
      </c>
    </row>
    <row r="49" spans="1:88" x14ac:dyDescent="0.2">
      <c r="A49" s="27">
        <f t="shared" si="51"/>
        <v>8.4943333333333282</v>
      </c>
      <c r="B49">
        <f t="shared" si="13"/>
        <v>8.4943333333333282</v>
      </c>
      <c r="C49" s="1">
        <f t="shared" si="14"/>
        <v>12.5</v>
      </c>
      <c r="D49" s="1">
        <f t="shared" si="68"/>
        <v>15.113030760829467</v>
      </c>
      <c r="E49">
        <f t="shared" si="15"/>
        <v>0.59686660003785708</v>
      </c>
      <c r="F49" s="1">
        <f t="shared" si="16"/>
        <v>34.215282804717923</v>
      </c>
      <c r="G49" s="1">
        <f t="shared" si="17"/>
        <v>4.3782128106994297E-3</v>
      </c>
      <c r="H49">
        <f t="shared" si="18"/>
        <v>0.56205359915955888</v>
      </c>
      <c r="I49">
        <f t="shared" si="19"/>
        <v>0.82710081106947653</v>
      </c>
      <c r="J49" s="1">
        <f t="shared" si="52"/>
        <v>0.20984902688428017</v>
      </c>
      <c r="K49" s="2">
        <f t="shared" si="71"/>
        <v>12.029562050691219</v>
      </c>
      <c r="L49" s="33">
        <f t="shared" si="72"/>
        <v>2.2443333333333282</v>
      </c>
      <c r="M49" s="1">
        <f t="shared" si="21"/>
        <v>12.5</v>
      </c>
      <c r="N49" s="1">
        <f t="shared" si="69"/>
        <v>12.699883153443228</v>
      </c>
      <c r="O49">
        <f t="shared" si="22"/>
        <v>0.17765379726055056</v>
      </c>
      <c r="P49" s="1">
        <f t="shared" si="73"/>
        <v>10.18397563913984</v>
      </c>
      <c r="Q49" s="1">
        <f t="shared" si="23"/>
        <v>6.2001264882293652E-3</v>
      </c>
      <c r="R49">
        <f t="shared" si="24"/>
        <v>0.17672078602745556</v>
      </c>
      <c r="S49">
        <f t="shared" si="74"/>
        <v>0.98426102421351536</v>
      </c>
      <c r="T49" s="1">
        <f t="shared" si="53"/>
        <v>1.6668431229611251E-2</v>
      </c>
      <c r="U49" s="36">
        <f t="shared" si="3"/>
        <v>0.95551516602867037</v>
      </c>
      <c r="V49">
        <f t="shared" si="75"/>
        <v>14.744333333333328</v>
      </c>
      <c r="W49" s="1">
        <f t="shared" si="25"/>
        <v>12.5</v>
      </c>
      <c r="X49" s="1">
        <f t="shared" si="70"/>
        <v>19.329908573101019</v>
      </c>
      <c r="Y49">
        <f t="shared" si="26"/>
        <v>0.86759056267559487</v>
      </c>
      <c r="Z49" s="1">
        <f t="shared" si="27"/>
        <v>49.734490854014986</v>
      </c>
      <c r="AA49" s="1">
        <f t="shared" si="76"/>
        <v>2.6763345473602182E-3</v>
      </c>
      <c r="AB49">
        <f t="shared" si="77"/>
        <v>0.76277305076606239</v>
      </c>
      <c r="AC49" s="28">
        <f t="shared" si="78"/>
        <v>0.64666627639380891</v>
      </c>
      <c r="AD49" s="1">
        <f t="shared" si="54"/>
        <v>0.5474243020494477</v>
      </c>
      <c r="AE49" s="2">
        <f t="shared" si="8"/>
        <v>31.38101094550974</v>
      </c>
      <c r="AF49" s="2"/>
      <c r="AG49" s="1">
        <f t="shared" si="79"/>
        <v>5.5979173621702061E-3</v>
      </c>
      <c r="AH49" s="1">
        <f t="shared" si="80"/>
        <v>1.1454461510447794E-2</v>
      </c>
      <c r="AI49">
        <f t="shared" si="28"/>
        <v>0.45457541133922325</v>
      </c>
      <c r="AJ49" s="2">
        <f t="shared" si="55"/>
        <v>26.058463070401331</v>
      </c>
      <c r="AK49" s="1">
        <f t="shared" si="56"/>
        <v>1.2749171239261657E-2</v>
      </c>
      <c r="AL49" s="1"/>
      <c r="AM49">
        <f t="shared" si="29"/>
        <v>0.18645485452502764</v>
      </c>
      <c r="AN49" s="40">
        <f t="shared" si="30"/>
        <v>0.3711282932424913</v>
      </c>
      <c r="AP49">
        <v>4</v>
      </c>
      <c r="AQ49">
        <f t="shared" si="31"/>
        <v>0.22728770566961162</v>
      </c>
      <c r="AR49" s="2">
        <f t="shared" si="32"/>
        <v>13.029231535200665</v>
      </c>
      <c r="AT49" s="27">
        <f t="shared" si="57"/>
        <v>8.4943333333333282</v>
      </c>
      <c r="AU49" s="1">
        <f t="shared" si="81"/>
        <v>0.15803321247544994</v>
      </c>
      <c r="AW49" s="1">
        <f t="shared" si="34"/>
        <v>0.32753531359037152</v>
      </c>
      <c r="AX49" s="2">
        <f t="shared" si="35"/>
        <v>18.775909696263334</v>
      </c>
      <c r="AY49" s="1">
        <f t="shared" si="36"/>
        <v>0.32753531359037152</v>
      </c>
      <c r="AZ49" s="2">
        <f t="shared" si="37"/>
        <v>18.775909696263334</v>
      </c>
      <c r="BA49" s="1"/>
      <c r="BB49" s="1">
        <f t="shared" si="38"/>
        <v>0.78211072492959477</v>
      </c>
      <c r="BC49" s="2">
        <f t="shared" si="39"/>
        <v>44.834372766664664</v>
      </c>
      <c r="BE49" s="46">
        <f t="shared" si="58"/>
        <v>8.4943333333333282</v>
      </c>
      <c r="BF49" s="42">
        <f t="shared" si="59"/>
        <v>3.7298503403956809</v>
      </c>
      <c r="BG49">
        <v>2.5</v>
      </c>
      <c r="BH49" s="1">
        <f t="shared" si="40"/>
        <v>0.35056117481226756</v>
      </c>
      <c r="BI49" s="2">
        <f t="shared" si="41"/>
        <v>20.095863524270115</v>
      </c>
      <c r="BJ49" s="1">
        <f>BH49/(SQRT(AP49)-1)</f>
        <v>0.35056117481226756</v>
      </c>
      <c r="BK49" s="2">
        <f t="shared" si="42"/>
        <v>20.095863524270115</v>
      </c>
      <c r="BM49" s="1">
        <f>BJ49+AI49</f>
        <v>0.80513658615149075</v>
      </c>
      <c r="BN49" s="2">
        <f t="shared" si="43"/>
        <v>46.154326594671446</v>
      </c>
      <c r="BP49" s="27">
        <f t="shared" si="60"/>
        <v>8.4943333333333282</v>
      </c>
      <c r="BQ49" s="1">
        <f t="shared" si="11"/>
        <v>3.852094681636439</v>
      </c>
      <c r="BR49">
        <v>2</v>
      </c>
      <c r="BS49" s="42">
        <f t="shared" si="44"/>
        <v>0.34212116211715621</v>
      </c>
      <c r="BT49" s="2">
        <f t="shared" si="45"/>
        <v>19.612041140473924</v>
      </c>
      <c r="BU49" s="1">
        <f t="shared" si="46"/>
        <v>0.34212116211715621</v>
      </c>
      <c r="BV49" s="2">
        <f t="shared" si="47"/>
        <v>19.612041140473924</v>
      </c>
      <c r="BX49" s="1">
        <f t="shared" si="48"/>
        <v>0.79669657345637945</v>
      </c>
      <c r="BY49" s="2">
        <f t="shared" si="49"/>
        <v>45.670504210875251</v>
      </c>
      <c r="BZ49" s="2"/>
      <c r="CA49" s="27">
        <f t="shared" si="61"/>
        <v>8.4943333333333282</v>
      </c>
      <c r="CB49" s="1">
        <f t="shared" si="12"/>
        <v>3.801246378088833</v>
      </c>
      <c r="CC49">
        <v>2</v>
      </c>
      <c r="CD49" s="1">
        <f t="shared" si="62"/>
        <v>8.4943333333333343E-2</v>
      </c>
      <c r="CE49" s="1">
        <f t="shared" si="63"/>
        <v>3.801246378088833E-2</v>
      </c>
      <c r="CF49" s="1">
        <f t="shared" si="64"/>
        <v>0.02</v>
      </c>
      <c r="CG49" s="41">
        <f t="shared" si="65"/>
        <v>679.54666666666674</v>
      </c>
      <c r="CH49" s="42">
        <f t="shared" si="66"/>
        <v>304.09971024710666</v>
      </c>
      <c r="CI49" s="42">
        <f t="shared" si="67"/>
        <v>160</v>
      </c>
      <c r="CJ49" s="42">
        <f t="shared" si="50"/>
        <v>144.09971024710666</v>
      </c>
    </row>
    <row r="50" spans="1:88" x14ac:dyDescent="0.2">
      <c r="A50" s="27">
        <f t="shared" si="51"/>
        <v>8.7441666666666613</v>
      </c>
      <c r="B50">
        <f t="shared" si="13"/>
        <v>8.7441666666666613</v>
      </c>
      <c r="C50" s="1">
        <f t="shared" si="14"/>
        <v>12.5</v>
      </c>
      <c r="D50" s="1">
        <f t="shared" si="68"/>
        <v>15.254850071188649</v>
      </c>
      <c r="E50">
        <f t="shared" si="15"/>
        <v>0.61041269661367747</v>
      </c>
      <c r="F50" s="1">
        <f t="shared" si="16"/>
        <v>34.991810633905075</v>
      </c>
      <c r="G50" s="1">
        <f t="shared" si="17"/>
        <v>4.2971856099107012E-3</v>
      </c>
      <c r="H50">
        <f t="shared" si="18"/>
        <v>0.57320567726729033</v>
      </c>
      <c r="I50">
        <f t="shared" si="19"/>
        <v>0.81941152759071378</v>
      </c>
      <c r="J50" s="1">
        <f t="shared" si="52"/>
        <v>0.22120214045539546</v>
      </c>
      <c r="K50" s="2">
        <f t="shared" si="71"/>
        <v>12.680377478334771</v>
      </c>
      <c r="L50" s="33">
        <f t="shared" si="72"/>
        <v>2.4941666666666613</v>
      </c>
      <c r="M50" s="1">
        <f t="shared" si="21"/>
        <v>12.5</v>
      </c>
      <c r="N50" s="1">
        <f t="shared" si="69"/>
        <v>12.746406056654209</v>
      </c>
      <c r="O50">
        <f t="shared" si="22"/>
        <v>0.19694680165811285</v>
      </c>
      <c r="P50" s="1">
        <f t="shared" si="73"/>
        <v>11.289944044095639</v>
      </c>
      <c r="Q50" s="1">
        <f t="shared" si="23"/>
        <v>6.1549495995326924E-3</v>
      </c>
      <c r="R50">
        <f t="shared" si="24"/>
        <v>0.19567607179473084</v>
      </c>
      <c r="S50">
        <f t="shared" si="74"/>
        <v>0.98066858567356141</v>
      </c>
      <c r="T50" s="1">
        <f t="shared" si="53"/>
        <v>2.0392746363245496E-2</v>
      </c>
      <c r="U50" s="36">
        <f t="shared" si="3"/>
        <v>1.1690109380204423</v>
      </c>
      <c r="V50">
        <f t="shared" si="75"/>
        <v>14.994166666666661</v>
      </c>
      <c r="W50" s="1">
        <f t="shared" si="25"/>
        <v>12.5</v>
      </c>
      <c r="X50" s="1">
        <f t="shared" si="70"/>
        <v>19.521143256166571</v>
      </c>
      <c r="Y50">
        <f t="shared" si="26"/>
        <v>0.87586674986483892</v>
      </c>
      <c r="Z50" s="1">
        <f t="shared" si="27"/>
        <v>50.208921966774206</v>
      </c>
      <c r="AA50" s="1">
        <f t="shared" si="76"/>
        <v>2.6241551156749544E-3</v>
      </c>
      <c r="AB50">
        <f t="shared" si="77"/>
        <v>0.76809879779608325</v>
      </c>
      <c r="AC50" s="28">
        <f t="shared" si="78"/>
        <v>0.64033134924366431</v>
      </c>
      <c r="AD50" s="1">
        <f t="shared" si="54"/>
        <v>0.56273328268178013</v>
      </c>
      <c r="AE50" s="2">
        <f t="shared" si="8"/>
        <v>32.258595822522423</v>
      </c>
      <c r="AF50" s="2"/>
      <c r="AG50" s="1">
        <f t="shared" si="79"/>
        <v>5.683157937183601E-3</v>
      </c>
      <c r="AH50" s="1">
        <f t="shared" si="80"/>
        <v>1.1237457929468347E-2</v>
      </c>
      <c r="AI50">
        <f t="shared" si="28"/>
        <v>0.46822381141906055</v>
      </c>
      <c r="AJ50" s="2">
        <f t="shared" si="55"/>
        <v>26.84085543166589</v>
      </c>
      <c r="AK50" s="1">
        <f t="shared" si="56"/>
        <v>1.2592805281411445E-2</v>
      </c>
      <c r="AL50" s="1"/>
      <c r="AM50">
        <f t="shared" si="29"/>
        <v>0.19396321367825783</v>
      </c>
      <c r="AN50" s="40">
        <f t="shared" si="30"/>
        <v>0.38607327563347493</v>
      </c>
      <c r="AP50">
        <v>4</v>
      </c>
      <c r="AQ50">
        <f t="shared" si="31"/>
        <v>0.23411190570953028</v>
      </c>
      <c r="AR50" s="2">
        <f t="shared" si="32"/>
        <v>13.420427715832945</v>
      </c>
      <c r="AT50" s="27">
        <f t="shared" si="57"/>
        <v>8.7441666666666613</v>
      </c>
      <c r="AU50" s="1">
        <f t="shared" si="81"/>
        <v>0.1679776531200998</v>
      </c>
      <c r="AW50" s="1">
        <f t="shared" si="34"/>
        <v>0.33646693492596702</v>
      </c>
      <c r="AX50" s="2">
        <f t="shared" si="35"/>
        <v>19.287913467093652</v>
      </c>
      <c r="AY50" s="1">
        <f t="shared" si="36"/>
        <v>0.33646693492596702</v>
      </c>
      <c r="AZ50" s="2">
        <f t="shared" si="37"/>
        <v>19.287913467093652</v>
      </c>
      <c r="BA50" s="1"/>
      <c r="BB50" s="1">
        <f t="shared" si="38"/>
        <v>0.80469074634502757</v>
      </c>
      <c r="BC50" s="2">
        <f t="shared" si="39"/>
        <v>46.128768898759539</v>
      </c>
      <c r="BE50" s="46">
        <f t="shared" si="58"/>
        <v>8.7441666666666613</v>
      </c>
      <c r="BF50" s="42">
        <f t="shared" si="59"/>
        <v>3.9837804205953042</v>
      </c>
      <c r="BG50">
        <v>2.5</v>
      </c>
      <c r="BH50" s="1">
        <f t="shared" si="40"/>
        <v>0.35644465135791803</v>
      </c>
      <c r="BI50" s="2">
        <f t="shared" si="41"/>
        <v>20.433132880390204</v>
      </c>
      <c r="BJ50" s="1">
        <f>BH50/(SQRT(AP50)-1)</f>
        <v>0.35644465135791803</v>
      </c>
      <c r="BK50" s="2">
        <f t="shared" si="42"/>
        <v>20.433132880390204</v>
      </c>
      <c r="BM50" s="1">
        <f>BJ50+AI50</f>
        <v>0.82466846277697858</v>
      </c>
      <c r="BN50" s="2">
        <f t="shared" si="43"/>
        <v>47.273988312056098</v>
      </c>
      <c r="BP50" s="27">
        <f t="shared" si="60"/>
        <v>8.7441666666666613</v>
      </c>
      <c r="BQ50" s="1">
        <f t="shared" si="11"/>
        <v>4.1171768219152263</v>
      </c>
      <c r="BR50">
        <v>2</v>
      </c>
      <c r="BS50" s="42">
        <f t="shared" si="44"/>
        <v>0.34782892477230387</v>
      </c>
      <c r="BT50" s="2">
        <f t="shared" si="45"/>
        <v>19.939237725800858</v>
      </c>
      <c r="BU50" s="1">
        <f t="shared" si="46"/>
        <v>0.34782892477230387</v>
      </c>
      <c r="BV50" s="2">
        <f t="shared" si="47"/>
        <v>19.939237725800858</v>
      </c>
      <c r="BX50" s="1">
        <f t="shared" si="48"/>
        <v>0.81605273619136443</v>
      </c>
      <c r="BY50" s="2">
        <f t="shared" si="49"/>
        <v>46.780093157466752</v>
      </c>
      <c r="BZ50" s="2"/>
      <c r="CA50" s="27">
        <f t="shared" si="61"/>
        <v>8.7441666666666613</v>
      </c>
      <c r="CB50" s="1">
        <f t="shared" si="12"/>
        <v>4.061838091993951</v>
      </c>
      <c r="CC50">
        <v>2</v>
      </c>
      <c r="CD50" s="1">
        <f t="shared" si="62"/>
        <v>8.7441666666666681E-2</v>
      </c>
      <c r="CE50" s="1">
        <f t="shared" si="63"/>
        <v>4.0618380919939509E-2</v>
      </c>
      <c r="CF50" s="1">
        <f t="shared" si="64"/>
        <v>0.02</v>
      </c>
      <c r="CG50" s="41">
        <f t="shared" si="65"/>
        <v>699.53333333333342</v>
      </c>
      <c r="CH50" s="42">
        <f t="shared" si="66"/>
        <v>324.94704735951609</v>
      </c>
      <c r="CI50" s="42">
        <f t="shared" si="67"/>
        <v>160</v>
      </c>
      <c r="CJ50" s="42">
        <f t="shared" si="50"/>
        <v>164.94704735951609</v>
      </c>
    </row>
    <row r="51" spans="1:88" x14ac:dyDescent="0.2">
      <c r="A51" s="27">
        <f t="shared" si="51"/>
        <v>8.9939999999999944</v>
      </c>
      <c r="B51">
        <f t="shared" si="13"/>
        <v>8.9939999999999944</v>
      </c>
      <c r="C51" s="1">
        <f t="shared" si="14"/>
        <v>12.5</v>
      </c>
      <c r="D51" s="1">
        <f t="shared" si="68"/>
        <v>15.399416742201632</v>
      </c>
      <c r="E51">
        <f t="shared" si="15"/>
        <v>0.62370685878503107</v>
      </c>
      <c r="F51" s="1">
        <f t="shared" si="16"/>
        <v>35.753896363473118</v>
      </c>
      <c r="G51" s="1">
        <f t="shared" si="17"/>
        <v>4.216882071468764E-3</v>
      </c>
      <c r="H51">
        <f t="shared" si="18"/>
        <v>0.58404809419516601</v>
      </c>
      <c r="I51">
        <f t="shared" si="19"/>
        <v>0.81171905464082494</v>
      </c>
      <c r="J51" s="1">
        <f t="shared" si="52"/>
        <v>0.23277518950246551</v>
      </c>
      <c r="K51" s="2">
        <f t="shared" si="71"/>
        <v>13.343800672115856</v>
      </c>
      <c r="L51" s="33">
        <f t="shared" si="72"/>
        <v>2.7439999999999944</v>
      </c>
      <c r="M51" s="1">
        <f t="shared" si="21"/>
        <v>12.5</v>
      </c>
      <c r="N51" s="1">
        <f t="shared" si="69"/>
        <v>12.79763790705144</v>
      </c>
      <c r="O51">
        <f t="shared" si="22"/>
        <v>0.21609241836861065</v>
      </c>
      <c r="P51" s="1">
        <f t="shared" si="73"/>
        <v>12.387463473359846</v>
      </c>
      <c r="Q51" s="1">
        <f t="shared" si="23"/>
        <v>6.1057689160872964E-3</v>
      </c>
      <c r="R51">
        <f t="shared" si="24"/>
        <v>0.21441456774519793</v>
      </c>
      <c r="S51">
        <f t="shared" si="74"/>
        <v>0.97674274665268945</v>
      </c>
      <c r="T51" s="1">
        <f t="shared" si="53"/>
        <v>2.4494028583170617E-2</v>
      </c>
      <c r="U51" s="36">
        <f t="shared" si="3"/>
        <v>1.4041162882072327</v>
      </c>
      <c r="V51">
        <f t="shared" si="75"/>
        <v>15.243999999999994</v>
      </c>
      <c r="W51" s="1">
        <f t="shared" si="25"/>
        <v>12.5</v>
      </c>
      <c r="X51" s="1">
        <f t="shared" si="70"/>
        <v>19.713689051012238</v>
      </c>
      <c r="Y51">
        <f t="shared" si="26"/>
        <v>0.88398181502950446</v>
      </c>
      <c r="Z51" s="1">
        <f t="shared" si="27"/>
        <v>50.674116785130828</v>
      </c>
      <c r="AA51" s="1">
        <f t="shared" si="76"/>
        <v>2.5731446206909E-3</v>
      </c>
      <c r="AB51">
        <f t="shared" si="77"/>
        <v>0.77326978023006099</v>
      </c>
      <c r="AC51" s="28">
        <f t="shared" si="78"/>
        <v>0.63407716169481543</v>
      </c>
      <c r="AD51" s="1">
        <f t="shared" si="54"/>
        <v>0.57814722222913173</v>
      </c>
      <c r="AE51" s="2">
        <f t="shared" si="8"/>
        <v>33.142197452625382</v>
      </c>
      <c r="AF51" s="2"/>
      <c r="AG51" s="1">
        <f t="shared" si="79"/>
        <v>5.7617627155238348E-3</v>
      </c>
      <c r="AH51" s="1">
        <f t="shared" si="80"/>
        <v>1.1018261267828157E-2</v>
      </c>
      <c r="AI51">
        <f t="shared" si="28"/>
        <v>0.48182169881459891</v>
      </c>
      <c r="AJ51" s="2">
        <f t="shared" si="55"/>
        <v>27.620352161346432</v>
      </c>
      <c r="AK51" s="1">
        <f t="shared" si="56"/>
        <v>1.2433824470215217E-2</v>
      </c>
      <c r="AL51" s="1"/>
      <c r="AM51">
        <f t="shared" si="29"/>
        <v>0.20174998906837915</v>
      </c>
      <c r="AN51" s="40">
        <f t="shared" si="30"/>
        <v>0.4015724304704999</v>
      </c>
      <c r="AP51">
        <v>4</v>
      </c>
      <c r="AQ51">
        <f t="shared" si="31"/>
        <v>0.24091084940729943</v>
      </c>
      <c r="AR51" s="2">
        <f t="shared" si="32"/>
        <v>13.810176080673214</v>
      </c>
      <c r="AT51" s="27">
        <f t="shared" si="57"/>
        <v>8.9939999999999944</v>
      </c>
      <c r="AU51" s="1">
        <f t="shared" si="81"/>
        <v>0.1782642721262066</v>
      </c>
      <c r="AW51" s="1">
        <f t="shared" si="34"/>
        <v>0.34534309974359884</v>
      </c>
      <c r="AX51" s="2">
        <f t="shared" si="35"/>
        <v>19.796738201862354</v>
      </c>
      <c r="AY51" s="1">
        <f t="shared" si="36"/>
        <v>0.34534309974359884</v>
      </c>
      <c r="AZ51" s="2">
        <f t="shared" si="37"/>
        <v>19.796738201862354</v>
      </c>
      <c r="BA51" s="1"/>
      <c r="BB51" s="1">
        <f t="shared" si="38"/>
        <v>0.8271647985581978</v>
      </c>
      <c r="BC51" s="2">
        <f t="shared" si="39"/>
        <v>47.417090363208793</v>
      </c>
      <c r="BE51" s="46">
        <f t="shared" si="58"/>
        <v>8.9939999999999944</v>
      </c>
      <c r="BF51" s="42">
        <f t="shared" si="59"/>
        <v>4.2494252532696226</v>
      </c>
      <c r="BG51">
        <v>2.5</v>
      </c>
      <c r="BH51" s="1">
        <f t="shared" si="40"/>
        <v>0.36201396549917497</v>
      </c>
      <c r="BI51" s="2">
        <f t="shared" si="41"/>
        <v>20.752392926704296</v>
      </c>
      <c r="BJ51" s="1">
        <f>BH51/(SQRT(AP51)-1)</f>
        <v>0.36201396549917497</v>
      </c>
      <c r="BK51" s="2">
        <f t="shared" si="42"/>
        <v>20.752392926704296</v>
      </c>
      <c r="BM51" s="1">
        <f>BJ51+AI51</f>
        <v>0.84383566431377388</v>
      </c>
      <c r="BN51" s="2">
        <f t="shared" si="43"/>
        <v>48.372745088050735</v>
      </c>
      <c r="BP51" s="27">
        <f t="shared" si="60"/>
        <v>8.9939999999999944</v>
      </c>
      <c r="BQ51" s="1">
        <f t="shared" si="11"/>
        <v>4.3927522092641196</v>
      </c>
      <c r="BR51">
        <v>2</v>
      </c>
      <c r="BS51" s="42">
        <f t="shared" si="44"/>
        <v>0.35325013186444137</v>
      </c>
      <c r="BT51" s="2">
        <f t="shared" si="45"/>
        <v>20.250007559108106</v>
      </c>
      <c r="BU51" s="1">
        <f t="shared" si="46"/>
        <v>0.35325013186444137</v>
      </c>
      <c r="BV51" s="2">
        <f t="shared" si="47"/>
        <v>20.250007559108106</v>
      </c>
      <c r="BX51" s="1">
        <f t="shared" si="48"/>
        <v>0.83507183067904034</v>
      </c>
      <c r="BY51" s="2">
        <f t="shared" si="49"/>
        <v>47.870359720454537</v>
      </c>
      <c r="BZ51" s="2"/>
      <c r="CA51" s="27">
        <f t="shared" si="61"/>
        <v>8.9939999999999944</v>
      </c>
      <c r="CB51" s="1">
        <f t="shared" si="12"/>
        <v>4.3326448379358338</v>
      </c>
      <c r="CC51">
        <v>2</v>
      </c>
      <c r="CD51" s="1">
        <f t="shared" si="62"/>
        <v>8.994000000000002E-2</v>
      </c>
      <c r="CE51" s="1">
        <f t="shared" si="63"/>
        <v>4.332644837935834E-2</v>
      </c>
      <c r="CF51" s="1">
        <f t="shared" si="64"/>
        <v>0.02</v>
      </c>
      <c r="CG51" s="41">
        <f t="shared" si="65"/>
        <v>719.5200000000001</v>
      </c>
      <c r="CH51" s="42">
        <f t="shared" si="66"/>
        <v>346.61158703486672</v>
      </c>
      <c r="CI51" s="42">
        <f t="shared" si="67"/>
        <v>160</v>
      </c>
      <c r="CJ51" s="42">
        <f t="shared" si="50"/>
        <v>186.61158703486672</v>
      </c>
    </row>
    <row r="52" spans="1:88" x14ac:dyDescent="0.2">
      <c r="A52" s="27">
        <f t="shared" si="51"/>
        <v>9.2438333333333276</v>
      </c>
      <c r="B52">
        <f t="shared" si="13"/>
        <v>9.2438333333333276</v>
      </c>
      <c r="C52" s="1">
        <f t="shared" si="14"/>
        <v>12.5</v>
      </c>
      <c r="D52" s="1">
        <f t="shared" si="68"/>
        <v>15.546654131820272</v>
      </c>
      <c r="E52">
        <f t="shared" si="15"/>
        <v>0.6367514809185354</v>
      </c>
      <c r="F52" s="1">
        <f t="shared" si="16"/>
        <v>36.501677250107122</v>
      </c>
      <c r="G52" s="1">
        <f t="shared" si="17"/>
        <v>4.1373868164122189E-3</v>
      </c>
      <c r="H52">
        <f t="shared" si="18"/>
        <v>0.59458667150852851</v>
      </c>
      <c r="I52">
        <f t="shared" si="19"/>
        <v>0.80403152305392178</v>
      </c>
      <c r="J52" s="1">
        <f t="shared" si="52"/>
        <v>0.24456203857133596</v>
      </c>
      <c r="K52" s="2">
        <f t="shared" si="71"/>
        <v>14.019479918102061</v>
      </c>
      <c r="L52" s="33">
        <f t="shared" si="72"/>
        <v>2.9938333333333276</v>
      </c>
      <c r="M52" s="1">
        <f t="shared" si="21"/>
        <v>12.5</v>
      </c>
      <c r="N52" s="1">
        <f t="shared" si="69"/>
        <v>12.853522397684525</v>
      </c>
      <c r="O52">
        <f t="shared" si="22"/>
        <v>0.23507846357527482</v>
      </c>
      <c r="P52" s="1">
        <f t="shared" si="73"/>
        <v>13.475835491576262</v>
      </c>
      <c r="Q52" s="1">
        <f t="shared" si="23"/>
        <v>6.0527910626028631E-3</v>
      </c>
      <c r="R52">
        <f t="shared" si="24"/>
        <v>0.23291929174781276</v>
      </c>
      <c r="S52">
        <f t="shared" si="74"/>
        <v>0.97249606864588267</v>
      </c>
      <c r="T52" s="1">
        <f t="shared" si="53"/>
        <v>2.8967770328314185E-2</v>
      </c>
      <c r="U52" s="36">
        <f t="shared" si="3"/>
        <v>1.6605728213683291</v>
      </c>
      <c r="V52">
        <f t="shared" si="75"/>
        <v>15.493833333333328</v>
      </c>
      <c r="W52" s="1">
        <f t="shared" si="25"/>
        <v>12.5</v>
      </c>
      <c r="X52" s="1">
        <f t="shared" si="70"/>
        <v>19.907507914380215</v>
      </c>
      <c r="Y52">
        <f t="shared" si="26"/>
        <v>0.89193937975618742</v>
      </c>
      <c r="Z52" s="1">
        <f t="shared" si="27"/>
        <v>51.130282915959782</v>
      </c>
      <c r="AA52" s="1">
        <f t="shared" si="76"/>
        <v>2.5232844184525319E-3</v>
      </c>
      <c r="AB52">
        <f t="shared" si="77"/>
        <v>0.77829095434599005</v>
      </c>
      <c r="AC52" s="28">
        <f t="shared" si="78"/>
        <v>0.62790380663220069</v>
      </c>
      <c r="AD52" s="1">
        <f t="shared" si="54"/>
        <v>0.59366307520055084</v>
      </c>
      <c r="AE52" s="2">
        <f t="shared" si="8"/>
        <v>34.031641253534758</v>
      </c>
      <c r="AF52" s="2"/>
      <c r="AG52" s="1">
        <f t="shared" si="79"/>
        <v>5.8336963014365452E-3</v>
      </c>
      <c r="AH52" s="1">
        <f t="shared" si="80"/>
        <v>1.0797284827741414E-2</v>
      </c>
      <c r="AI52">
        <f t="shared" si="28"/>
        <v>0.49536000652260959</v>
      </c>
      <c r="AJ52" s="2">
        <f t="shared" si="55"/>
        <v>28.396433494926661</v>
      </c>
      <c r="AK52" s="1">
        <f t="shared" si="56"/>
        <v>1.227246398197075E-2</v>
      </c>
      <c r="AL52" s="1"/>
      <c r="AM52">
        <f t="shared" si="29"/>
        <v>0.20981560932344359</v>
      </c>
      <c r="AN52" s="40">
        <f t="shared" si="30"/>
        <v>0.4176266109144976</v>
      </c>
      <c r="AP52">
        <v>4</v>
      </c>
      <c r="AQ52">
        <f t="shared" si="31"/>
        <v>0.24768000326130477</v>
      </c>
      <c r="AR52" s="2">
        <f t="shared" si="32"/>
        <v>14.198216747463329</v>
      </c>
      <c r="AT52" s="27">
        <f t="shared" si="57"/>
        <v>9.2438333333333276</v>
      </c>
      <c r="AU52" s="1">
        <f t="shared" si="81"/>
        <v>0.18889648598756492</v>
      </c>
      <c r="AW52" s="1">
        <f t="shared" si="34"/>
        <v>0.35416293744871713</v>
      </c>
      <c r="AX52" s="2">
        <f t="shared" si="35"/>
        <v>20.302333993875504</v>
      </c>
      <c r="AY52" s="1">
        <f t="shared" si="36"/>
        <v>0.35416293744871713</v>
      </c>
      <c r="AZ52" s="2">
        <f t="shared" si="37"/>
        <v>20.302333993875504</v>
      </c>
      <c r="BA52" s="1"/>
      <c r="BB52" s="1">
        <f t="shared" si="38"/>
        <v>0.84952294397132677</v>
      </c>
      <c r="BC52" s="2">
        <f t="shared" si="39"/>
        <v>48.698767488802169</v>
      </c>
      <c r="BE52" s="46">
        <f t="shared" si="58"/>
        <v>9.2438333333333276</v>
      </c>
      <c r="BF52" s="42">
        <f t="shared" si="59"/>
        <v>4.5272980392982385</v>
      </c>
      <c r="BG52">
        <v>2.5</v>
      </c>
      <c r="BH52" s="1">
        <f t="shared" si="40"/>
        <v>0.36726682196827176</v>
      </c>
      <c r="BI52" s="2">
        <f t="shared" si="41"/>
        <v>21.053512087353155</v>
      </c>
      <c r="BJ52" s="1">
        <f>BH52/(SQRT(AP52)-1)</f>
        <v>0.36726682196827176</v>
      </c>
      <c r="BK52" s="2">
        <f t="shared" si="42"/>
        <v>21.053512087353155</v>
      </c>
      <c r="BM52" s="1">
        <f>BJ52+AI52</f>
        <v>0.86262682849088135</v>
      </c>
      <c r="BN52" s="2">
        <f t="shared" si="43"/>
        <v>49.449945582279817</v>
      </c>
      <c r="BP52" s="27">
        <f t="shared" si="60"/>
        <v>9.2438333333333276</v>
      </c>
      <c r="BQ52" s="1">
        <f t="shared" si="11"/>
        <v>4.6790643066799076</v>
      </c>
      <c r="BR52">
        <v>3.2</v>
      </c>
      <c r="BS52" s="42">
        <f t="shared" si="44"/>
        <v>0.37506820805339403</v>
      </c>
      <c r="BT52" s="2">
        <f t="shared" si="45"/>
        <v>21.500725302423859</v>
      </c>
      <c r="BU52" s="1">
        <f t="shared" si="46"/>
        <v>0.37506820805339403</v>
      </c>
      <c r="BV52" s="2">
        <f t="shared" si="47"/>
        <v>21.500725302423859</v>
      </c>
      <c r="BX52" s="1">
        <f t="shared" si="48"/>
        <v>0.87042821457600361</v>
      </c>
      <c r="BY52" s="2">
        <f t="shared" si="49"/>
        <v>49.897158797350521</v>
      </c>
      <c r="BZ52" s="2"/>
      <c r="CA52" s="27">
        <f t="shared" si="61"/>
        <v>9.2438333333333276</v>
      </c>
      <c r="CB52" s="1">
        <f t="shared" si="12"/>
        <v>4.6188271773780674</v>
      </c>
      <c r="CC52">
        <v>3.2</v>
      </c>
      <c r="CD52" s="1">
        <f t="shared" si="62"/>
        <v>9.2438333333333358E-2</v>
      </c>
      <c r="CE52" s="1">
        <f t="shared" si="63"/>
        <v>4.6188271773780674E-2</v>
      </c>
      <c r="CF52" s="1">
        <f t="shared" si="64"/>
        <v>3.2000000000000001E-2</v>
      </c>
      <c r="CG52" s="41">
        <f t="shared" si="65"/>
        <v>739.50666666666689</v>
      </c>
      <c r="CH52" s="42">
        <f t="shared" si="66"/>
        <v>369.50617419024536</v>
      </c>
      <c r="CI52" s="42">
        <f t="shared" si="67"/>
        <v>256</v>
      </c>
      <c r="CJ52" s="42">
        <f t="shared" si="50"/>
        <v>113.50617419024536</v>
      </c>
    </row>
    <row r="53" spans="1:88" x14ac:dyDescent="0.2">
      <c r="A53" s="27">
        <f t="shared" si="51"/>
        <v>9.4936666666666607</v>
      </c>
      <c r="B53">
        <f t="shared" si="13"/>
        <v>9.4936666666666607</v>
      </c>
      <c r="C53" s="1">
        <f t="shared" si="14"/>
        <v>12.5</v>
      </c>
      <c r="D53" s="1">
        <f t="shared" si="68"/>
        <v>15.696487083987222</v>
      </c>
      <c r="E53">
        <f t="shared" si="15"/>
        <v>0.64954920806523542</v>
      </c>
      <c r="F53" s="1">
        <f t="shared" si="16"/>
        <v>37.235304920937061</v>
      </c>
      <c r="G53" s="1">
        <f t="shared" si="17"/>
        <v>4.058775834577766E-3</v>
      </c>
      <c r="H53">
        <f t="shared" si="18"/>
        <v>0.6048274761014284</v>
      </c>
      <c r="I53">
        <f t="shared" si="19"/>
        <v>0.79635653080311719</v>
      </c>
      <c r="J53" s="1">
        <f t="shared" si="52"/>
        <v>0.256556671166422</v>
      </c>
      <c r="K53" s="2">
        <f t="shared" si="71"/>
        <v>14.707070321642025</v>
      </c>
      <c r="L53" s="33">
        <f t="shared" si="72"/>
        <v>3.2436666666666607</v>
      </c>
      <c r="M53" s="1">
        <f t="shared" si="21"/>
        <v>12.5</v>
      </c>
      <c r="N53" s="1">
        <f t="shared" si="69"/>
        <v>12.913999126701395</v>
      </c>
      <c r="O53">
        <f t="shared" si="22"/>
        <v>0.25389341528335313</v>
      </c>
      <c r="P53" s="1">
        <f t="shared" si="73"/>
        <v>14.554399602230433</v>
      </c>
      <c r="Q53" s="1">
        <f t="shared" si="23"/>
        <v>5.9962329226311995E-3</v>
      </c>
      <c r="R53">
        <f t="shared" si="24"/>
        <v>0.25117445299806102</v>
      </c>
      <c r="S53">
        <f t="shared" si="74"/>
        <v>0.96794183407946821</v>
      </c>
      <c r="T53" s="1">
        <f t="shared" si="53"/>
        <v>3.3809136226929493E-2</v>
      </c>
      <c r="U53" s="36">
        <f t="shared" si="3"/>
        <v>1.9381033505883147</v>
      </c>
      <c r="V53">
        <f t="shared" si="75"/>
        <v>15.743666666666661</v>
      </c>
      <c r="W53" s="1">
        <f t="shared" si="25"/>
        <v>12.5</v>
      </c>
      <c r="X53" s="1">
        <f t="shared" si="70"/>
        <v>20.10256302343338</v>
      </c>
      <c r="Y53">
        <f t="shared" si="26"/>
        <v>0.89974300623936321</v>
      </c>
      <c r="Z53" s="1">
        <f t="shared" si="27"/>
        <v>51.577624561492158</v>
      </c>
      <c r="AA53" s="1">
        <f t="shared" si="76"/>
        <v>2.4745551386440032E-3</v>
      </c>
      <c r="AB53">
        <f t="shared" si="77"/>
        <v>0.78316713387812331</v>
      </c>
      <c r="AC53" s="28">
        <f t="shared" si="78"/>
        <v>0.62181125786940017</v>
      </c>
      <c r="AD53" s="1">
        <f t="shared" si="54"/>
        <v>0.60927789380387287</v>
      </c>
      <c r="AE53" s="2">
        <f t="shared" si="8"/>
        <v>34.92675824353411</v>
      </c>
      <c r="AF53" s="2"/>
      <c r="AG53" s="1">
        <f t="shared" si="79"/>
        <v>5.8989499240352013E-3</v>
      </c>
      <c r="AH53" s="1">
        <f t="shared" si="80"/>
        <v>1.0574943579058626E-2</v>
      </c>
      <c r="AI53">
        <f t="shared" si="28"/>
        <v>0.5088297349847869</v>
      </c>
      <c r="AJ53" s="2">
        <f t="shared" si="55"/>
        <v>29.168583534159758</v>
      </c>
      <c r="AK53" s="1">
        <f t="shared" si="56"/>
        <v>1.2108965352438175E-2</v>
      </c>
      <c r="AL53" s="1"/>
      <c r="AM53">
        <f t="shared" si="29"/>
        <v>0.21816002371435775</v>
      </c>
      <c r="AN53" s="40">
        <f t="shared" si="30"/>
        <v>0.4342357159919541</v>
      </c>
      <c r="AP53">
        <v>4</v>
      </c>
      <c r="AQ53">
        <f t="shared" si="31"/>
        <v>0.25441486749239345</v>
      </c>
      <c r="AR53" s="2">
        <f t="shared" si="32"/>
        <v>14.584291767079879</v>
      </c>
      <c r="AT53" s="27">
        <f t="shared" si="57"/>
        <v>9.4936666666666607</v>
      </c>
      <c r="AU53" s="1">
        <f t="shared" si="81"/>
        <v>0.19987764795901097</v>
      </c>
      <c r="AW53" s="1">
        <f t="shared" si="34"/>
        <v>0.36292562350670643</v>
      </c>
      <c r="AX53" s="2">
        <f t="shared" si="35"/>
        <v>20.804653576817564</v>
      </c>
      <c r="AY53" s="1">
        <f t="shared" si="36"/>
        <v>0.36292562350670643</v>
      </c>
      <c r="AZ53" s="2">
        <f t="shared" si="37"/>
        <v>20.804653576817564</v>
      </c>
      <c r="BA53" s="1"/>
      <c r="BB53" s="1">
        <f t="shared" si="38"/>
        <v>0.87175535849149333</v>
      </c>
      <c r="BC53" s="2">
        <f t="shared" si="39"/>
        <v>49.973237110977323</v>
      </c>
      <c r="BE53" s="46">
        <f t="shared" si="58"/>
        <v>9.4936666666666607</v>
      </c>
      <c r="BF53" s="42">
        <f t="shared" si="59"/>
        <v>4.8179533119657121</v>
      </c>
      <c r="BG53">
        <v>2.5</v>
      </c>
      <c r="BH53" s="1">
        <f t="shared" si="40"/>
        <v>0.37220099561560249</v>
      </c>
      <c r="BI53" s="2">
        <f t="shared" si="41"/>
        <v>21.33636280598995</v>
      </c>
      <c r="BJ53" s="1">
        <f>BH53/(SQRT(AP53)-1)</f>
        <v>0.37220099561560249</v>
      </c>
      <c r="BK53" s="2">
        <f t="shared" si="42"/>
        <v>21.33636280598995</v>
      </c>
      <c r="BM53" s="1">
        <f>BJ53+AI53</f>
        <v>0.88103073060038939</v>
      </c>
      <c r="BN53" s="2">
        <f t="shared" si="43"/>
        <v>50.504946340149708</v>
      </c>
      <c r="BP53" s="27">
        <f t="shared" si="60"/>
        <v>9.4936666666666607</v>
      </c>
      <c r="BQ53" s="1">
        <f t="shared" si="11"/>
        <v>4.9763599789505122</v>
      </c>
      <c r="BR53">
        <v>3.2</v>
      </c>
      <c r="BS53" s="42">
        <f t="shared" si="44"/>
        <v>0.37989429946993902</v>
      </c>
      <c r="BT53" s="2">
        <f t="shared" si="45"/>
        <v>21.777380224391408</v>
      </c>
      <c r="BU53" s="1">
        <f t="shared" si="46"/>
        <v>0.37989429946993902</v>
      </c>
      <c r="BV53" s="2">
        <f t="shared" si="47"/>
        <v>21.777380224391408</v>
      </c>
      <c r="BX53" s="1">
        <f t="shared" si="48"/>
        <v>0.88872403445472592</v>
      </c>
      <c r="BY53" s="2">
        <f t="shared" si="49"/>
        <v>50.945963758551166</v>
      </c>
      <c r="BZ53" s="2"/>
      <c r="CA53" s="27">
        <f t="shared" si="61"/>
        <v>9.4936666666666607</v>
      </c>
      <c r="CB53" s="1">
        <f t="shared" si="12"/>
        <v>4.9208430644436936</v>
      </c>
      <c r="CC53">
        <v>3.2</v>
      </c>
      <c r="CD53" s="1">
        <f t="shared" si="62"/>
        <v>9.4936666666666697E-2</v>
      </c>
      <c r="CE53" s="1">
        <f t="shared" si="63"/>
        <v>4.9208430644436939E-2</v>
      </c>
      <c r="CF53" s="1">
        <f t="shared" si="64"/>
        <v>3.2000000000000001E-2</v>
      </c>
      <c r="CG53" s="41">
        <f t="shared" si="65"/>
        <v>759.49333333333357</v>
      </c>
      <c r="CH53" s="42">
        <f t="shared" si="66"/>
        <v>393.6674451554955</v>
      </c>
      <c r="CI53" s="42">
        <f t="shared" si="67"/>
        <v>256</v>
      </c>
      <c r="CJ53" s="42">
        <f t="shared" si="50"/>
        <v>137.6674451554955</v>
      </c>
    </row>
    <row r="54" spans="1:88" x14ac:dyDescent="0.2">
      <c r="A54" s="27">
        <f t="shared" si="51"/>
        <v>9.7434999999999938</v>
      </c>
      <c r="B54">
        <f t="shared" si="13"/>
        <v>9.7434999999999938</v>
      </c>
      <c r="C54" s="1">
        <f t="shared" si="14"/>
        <v>12.5</v>
      </c>
      <c r="D54" s="1">
        <f t="shared" si="68"/>
        <v>15.848841984511042</v>
      </c>
      <c r="E54">
        <f t="shared" si="15"/>
        <v>0.66210290963363294</v>
      </c>
      <c r="F54" s="1">
        <f t="shared" si="16"/>
        <v>37.95494386434838</v>
      </c>
      <c r="G54" s="1">
        <f t="shared" si="17"/>
        <v>3.9811168897830066E-3</v>
      </c>
      <c r="H54">
        <f t="shared" si="18"/>
        <v>0.61477677735207692</v>
      </c>
      <c r="I54">
        <f t="shared" si="19"/>
        <v>0.78870115635048665</v>
      </c>
      <c r="J54" s="1">
        <f t="shared" si="52"/>
        <v>0.26875319422369909</v>
      </c>
      <c r="K54" s="2">
        <f t="shared" si="71"/>
        <v>15.406234063778928</v>
      </c>
      <c r="L54" s="33">
        <f t="shared" si="72"/>
        <v>3.4934999999999938</v>
      </c>
      <c r="M54" s="1">
        <f t="shared" si="21"/>
        <v>12.5</v>
      </c>
      <c r="N54" s="1">
        <f t="shared" si="69"/>
        <v>12.97900390053104</v>
      </c>
      <c r="O54">
        <f t="shared" si="22"/>
        <v>0.27252644216601563</v>
      </c>
      <c r="P54" s="1">
        <f t="shared" si="73"/>
        <v>15.622534901236563</v>
      </c>
      <c r="Q54" s="1">
        <f t="shared" si="23"/>
        <v>5.9363195948490387E-3</v>
      </c>
      <c r="R54">
        <f t="shared" si="24"/>
        <v>0.26916549426855907</v>
      </c>
      <c r="S54">
        <f t="shared" si="74"/>
        <v>0.96309393970430646</v>
      </c>
      <c r="T54" s="1">
        <f t="shared" si="53"/>
        <v>3.9012987367394794E-2</v>
      </c>
      <c r="U54" s="36">
        <f t="shared" si="3"/>
        <v>2.2364132885767716</v>
      </c>
      <c r="V54">
        <f t="shared" si="75"/>
        <v>15.993499999999994</v>
      </c>
      <c r="W54" s="1">
        <f t="shared" si="25"/>
        <v>12.5</v>
      </c>
      <c r="X54" s="1">
        <f t="shared" si="70"/>
        <v>20.298818740261705</v>
      </c>
      <c r="Y54">
        <f t="shared" si="26"/>
        <v>0.90739619521338666</v>
      </c>
      <c r="Z54" s="1">
        <f t="shared" si="27"/>
        <v>52.016342400767385</v>
      </c>
      <c r="AA54" s="1">
        <f t="shared" si="76"/>
        <v>2.4269368109608252E-3</v>
      </c>
      <c r="AB54">
        <f t="shared" si="77"/>
        <v>0.78790299103847239</v>
      </c>
      <c r="AC54" s="28">
        <f t="shared" si="78"/>
        <v>0.61579938024703207</v>
      </c>
      <c r="AD54" s="1">
        <f t="shared" si="54"/>
        <v>0.62498882510433929</v>
      </c>
      <c r="AE54" s="2">
        <f t="shared" si="8"/>
        <v>35.827384878592696</v>
      </c>
      <c r="AF54" s="2"/>
      <c r="AG54" s="1">
        <f t="shared" si="79"/>
        <v>5.9575413820638001E-3</v>
      </c>
      <c r="AH54" s="1">
        <f t="shared" si="80"/>
        <v>1.0351651104573728E-2</v>
      </c>
      <c r="AI54">
        <f t="shared" si="28"/>
        <v>0.52222202058648148</v>
      </c>
      <c r="AJ54" s="2">
        <f t="shared" si="55"/>
        <v>29.936294173747346</v>
      </c>
      <c r="AK54" s="1">
        <f t="shared" si="56"/>
        <v>1.1943574837954721E-2</v>
      </c>
      <c r="AL54" s="1"/>
      <c r="AM54">
        <f t="shared" si="29"/>
        <v>0.22678270763785049</v>
      </c>
      <c r="AN54" s="40">
        <f t="shared" si="30"/>
        <v>0.45139870150846034</v>
      </c>
      <c r="AP54">
        <v>4</v>
      </c>
      <c r="AQ54">
        <f t="shared" si="31"/>
        <v>0.2611110102932408</v>
      </c>
      <c r="AR54" s="2">
        <f t="shared" si="32"/>
        <v>14.968147086873675</v>
      </c>
      <c r="AT54" s="27">
        <f t="shared" si="57"/>
        <v>9.7434999999999938</v>
      </c>
      <c r="AU54" s="1">
        <f t="shared" si="81"/>
        <v>0.21121104148494296</v>
      </c>
      <c r="AW54" s="1">
        <f t="shared" si="34"/>
        <v>0.37163037913368696</v>
      </c>
      <c r="AX54" s="2">
        <f t="shared" si="35"/>
        <v>21.303652307026642</v>
      </c>
      <c r="AY54" s="1">
        <f t="shared" si="36"/>
        <v>0.37163037913368696</v>
      </c>
      <c r="AZ54" s="2">
        <f t="shared" si="37"/>
        <v>21.303652307026642</v>
      </c>
      <c r="BA54" s="1"/>
      <c r="BB54" s="1">
        <f t="shared" si="38"/>
        <v>0.89385239972016839</v>
      </c>
      <c r="BC54" s="2">
        <f t="shared" si="39"/>
        <v>51.23994648077398</v>
      </c>
      <c r="BE54" s="46">
        <f t="shared" si="58"/>
        <v>9.7434999999999938</v>
      </c>
      <c r="BF54" s="42">
        <f t="shared" si="59"/>
        <v>5.1219911898279813</v>
      </c>
      <c r="BG54">
        <v>4.5</v>
      </c>
      <c r="BH54" s="1">
        <f t="shared" si="40"/>
        <v>0.4066964459147841</v>
      </c>
      <c r="BI54" s="2">
        <f t="shared" si="41"/>
        <v>23.313809001484437</v>
      </c>
      <c r="BJ54" s="1">
        <f>BH54/(SQRT(AP54)-1)</f>
        <v>0.4066964459147841</v>
      </c>
      <c r="BK54" s="2">
        <f t="shared" si="42"/>
        <v>23.313809001484437</v>
      </c>
      <c r="BM54" s="1">
        <f>BJ54+AI54</f>
        <v>0.92891846650126553</v>
      </c>
      <c r="BN54" s="2">
        <f t="shared" si="43"/>
        <v>53.250103175231779</v>
      </c>
      <c r="BP54" s="27">
        <f t="shared" si="60"/>
        <v>9.7434999999999938</v>
      </c>
      <c r="BQ54" s="1">
        <f t="shared" si="11"/>
        <v>5.2949047763846737</v>
      </c>
      <c r="BR54">
        <v>3.2</v>
      </c>
      <c r="BS54" s="42">
        <f t="shared" si="44"/>
        <v>0.38427661290485915</v>
      </c>
      <c r="BT54" s="2">
        <f t="shared" si="45"/>
        <v>22.028595644227593</v>
      </c>
      <c r="BU54" s="1">
        <f t="shared" si="46"/>
        <v>0.38427661290485915</v>
      </c>
      <c r="BV54" s="2">
        <f t="shared" si="47"/>
        <v>22.028595644227593</v>
      </c>
      <c r="BX54" s="1">
        <f t="shared" si="48"/>
        <v>0.90649863349134063</v>
      </c>
      <c r="BY54" s="2">
        <f t="shared" si="49"/>
        <v>51.964889817974935</v>
      </c>
      <c r="BZ54" s="2"/>
      <c r="CA54" s="27">
        <f t="shared" si="61"/>
        <v>9.7434999999999938</v>
      </c>
      <c r="CB54" s="1">
        <f t="shared" si="12"/>
        <v>5.2341964562462593</v>
      </c>
      <c r="CC54">
        <v>3.2</v>
      </c>
      <c r="CD54" s="1">
        <f t="shared" si="62"/>
        <v>9.7435000000000035E-2</v>
      </c>
      <c r="CE54" s="1">
        <f t="shared" si="63"/>
        <v>5.2341964562462595E-2</v>
      </c>
      <c r="CF54" s="1">
        <f t="shared" si="64"/>
        <v>3.2000000000000001E-2</v>
      </c>
      <c r="CG54" s="41">
        <f t="shared" si="65"/>
        <v>779.48000000000025</v>
      </c>
      <c r="CH54" s="42">
        <f t="shared" si="66"/>
        <v>418.73571649970074</v>
      </c>
      <c r="CI54" s="42">
        <f t="shared" si="67"/>
        <v>256</v>
      </c>
      <c r="CJ54" s="42">
        <f t="shared" si="50"/>
        <v>162.73571649970074</v>
      </c>
    </row>
    <row r="55" spans="1:88" x14ac:dyDescent="0.2">
      <c r="A55" s="27">
        <f t="shared" si="51"/>
        <v>9.993333333333327</v>
      </c>
      <c r="B55">
        <f t="shared" si="13"/>
        <v>9.993333333333327</v>
      </c>
      <c r="C55" s="1">
        <f t="shared" si="14"/>
        <v>12.5</v>
      </c>
      <c r="D55" s="1">
        <f t="shared" si="68"/>
        <v>16.003646806622264</v>
      </c>
      <c r="E55">
        <f t="shared" si="15"/>
        <v>0.67441565435525186</v>
      </c>
      <c r="F55" s="1">
        <f t="shared" si="16"/>
        <v>38.660769994887048</v>
      </c>
      <c r="G55" s="1">
        <f t="shared" si="17"/>
        <v>3.9044699413080097E-3</v>
      </c>
      <c r="H55">
        <f t="shared" si="18"/>
        <v>0.62444100735828001</v>
      </c>
      <c r="I55">
        <f t="shared" si="19"/>
        <v>0.78107197384708194</v>
      </c>
      <c r="J55" s="1">
        <f t="shared" si="52"/>
        <v>0.28114584175761947</v>
      </c>
      <c r="K55" s="2">
        <f t="shared" si="71"/>
        <v>16.116640610309396</v>
      </c>
      <c r="L55" s="33">
        <f t="shared" si="72"/>
        <v>3.743333333333327</v>
      </c>
      <c r="M55" s="1">
        <f t="shared" si="21"/>
        <v>12.5</v>
      </c>
      <c r="N55" s="1">
        <f t="shared" si="69"/>
        <v>13.048469046000928</v>
      </c>
      <c r="O55">
        <f t="shared" si="22"/>
        <v>0.29096742604694203</v>
      </c>
      <c r="P55" s="1">
        <f t="shared" si="73"/>
        <v>16.679661365748267</v>
      </c>
      <c r="Q55" s="1">
        <f t="shared" si="23"/>
        <v>5.8732823667291883E-3</v>
      </c>
      <c r="R55">
        <f t="shared" si="24"/>
        <v>0.2868791212315116</v>
      </c>
      <c r="S55">
        <f t="shared" si="74"/>
        <v>0.95796678950861114</v>
      </c>
      <c r="T55" s="1">
        <f t="shared" si="53"/>
        <v>4.4573906284263734E-2</v>
      </c>
      <c r="U55" s="36">
        <f t="shared" si="3"/>
        <v>2.5551920799896406</v>
      </c>
      <c r="V55">
        <f t="shared" si="75"/>
        <v>16.243333333333325</v>
      </c>
      <c r="W55" s="1">
        <f t="shared" si="25"/>
        <v>12.5</v>
      </c>
      <c r="X55" s="1">
        <f t="shared" si="70"/>
        <v>20.496240576695463</v>
      </c>
      <c r="Y55">
        <f t="shared" si="26"/>
        <v>0.91490238426130177</v>
      </c>
      <c r="Z55" s="1">
        <f t="shared" si="27"/>
        <v>52.446633492686082</v>
      </c>
      <c r="AA55" s="1">
        <f t="shared" si="76"/>
        <v>2.3804089801828052E-3</v>
      </c>
      <c r="AB55">
        <f t="shared" si="77"/>
        <v>0.79250305794137899</v>
      </c>
      <c r="AC55" s="28">
        <f t="shared" si="78"/>
        <v>0.6098679391094135</v>
      </c>
      <c r="AD55" s="1">
        <f t="shared" si="54"/>
        <v>0.64079310820777546</v>
      </c>
      <c r="AE55" s="2">
        <f t="shared" si="8"/>
        <v>36.733362890891584</v>
      </c>
      <c r="AF55" s="2"/>
      <c r="AG55" s="1">
        <f t="shared" si="79"/>
        <v>6.0095146234082925E-3</v>
      </c>
      <c r="AH55" s="1">
        <f t="shared" si="80"/>
        <v>1.0127816615598775E-2</v>
      </c>
      <c r="AI55">
        <f t="shared" si="28"/>
        <v>0.53552819899689685</v>
      </c>
      <c r="AJ55" s="2">
        <f t="shared" si="55"/>
        <v>30.699068732306188</v>
      </c>
      <c r="AK55" s="1">
        <f t="shared" si="56"/>
        <v>1.1776541742300951E-2</v>
      </c>
      <c r="AL55" s="1"/>
      <c r="AM55">
        <f t="shared" si="29"/>
        <v>0.23568267241956417</v>
      </c>
      <c r="AN55" s="40">
        <f t="shared" si="30"/>
        <v>0.46911359956123444</v>
      </c>
      <c r="AP55">
        <v>4</v>
      </c>
      <c r="AQ55">
        <f t="shared" si="31"/>
        <v>0.26776409949844843</v>
      </c>
      <c r="AR55" s="2">
        <f t="shared" si="32"/>
        <v>15.349534366153094</v>
      </c>
      <c r="AT55" s="27">
        <f t="shared" si="57"/>
        <v>9.993333333333327</v>
      </c>
      <c r="AU55" s="1">
        <f t="shared" si="81"/>
        <v>0.22289987444198747</v>
      </c>
      <c r="AW55" s="1">
        <f t="shared" si="34"/>
        <v>0.38027647091814426</v>
      </c>
      <c r="AX55" s="2">
        <f t="shared" si="35"/>
        <v>21.799288141804446</v>
      </c>
      <c r="AY55" s="1">
        <f t="shared" si="36"/>
        <v>0.38027647091814426</v>
      </c>
      <c r="AZ55" s="2">
        <f t="shared" si="37"/>
        <v>21.799288141804446</v>
      </c>
      <c r="BA55" s="1"/>
      <c r="BB55" s="1">
        <f t="shared" si="38"/>
        <v>0.91580466991504106</v>
      </c>
      <c r="BC55" s="2">
        <f t="shared" si="39"/>
        <v>52.498356874110627</v>
      </c>
      <c r="BE55" s="46">
        <f t="shared" si="58"/>
        <v>9.993333333333327</v>
      </c>
      <c r="BF55" s="42">
        <f t="shared" si="59"/>
        <v>5.4400622206736546</v>
      </c>
      <c r="BG55">
        <v>4.5</v>
      </c>
      <c r="BH55" s="1">
        <f t="shared" si="40"/>
        <v>0.41083810621504635</v>
      </c>
      <c r="BI55" s="2">
        <f t="shared" si="41"/>
        <v>23.551229018696922</v>
      </c>
      <c r="BJ55" s="1">
        <f>BH55/(SQRT(AP55)-1)</f>
        <v>0.41083810621504635</v>
      </c>
      <c r="BK55" s="2">
        <f t="shared" si="42"/>
        <v>23.551229018696922</v>
      </c>
      <c r="BM55" s="1">
        <f>BJ55+AI55</f>
        <v>0.9463663052119432</v>
      </c>
      <c r="BN55" s="2">
        <f t="shared" si="43"/>
        <v>54.25029775100311</v>
      </c>
      <c r="BP55" s="27">
        <f t="shared" si="60"/>
        <v>9.993333333333327</v>
      </c>
      <c r="BQ55" s="1">
        <f t="shared" si="11"/>
        <v>5.6353713581501399</v>
      </c>
      <c r="BR55">
        <v>3.2</v>
      </c>
      <c r="BS55" s="42">
        <f t="shared" si="44"/>
        <v>0.38821512134785457</v>
      </c>
      <c r="BT55" s="2">
        <f t="shared" si="45"/>
        <v>22.254370013571283</v>
      </c>
      <c r="BU55" s="1">
        <f t="shared" si="46"/>
        <v>0.38821512134785457</v>
      </c>
      <c r="BV55" s="2">
        <f t="shared" si="47"/>
        <v>22.254370013571283</v>
      </c>
      <c r="BX55" s="1">
        <f t="shared" si="48"/>
        <v>0.92374332034475137</v>
      </c>
      <c r="BY55" s="2">
        <f t="shared" si="49"/>
        <v>52.953438745877463</v>
      </c>
      <c r="BZ55" s="2"/>
      <c r="CA55" s="27">
        <f t="shared" si="61"/>
        <v>9.993333333333327</v>
      </c>
      <c r="CB55" s="1">
        <f t="shared" si="12"/>
        <v>5.5590583868532226</v>
      </c>
      <c r="CC55">
        <v>3.2</v>
      </c>
      <c r="CD55" s="1">
        <f t="shared" si="62"/>
        <v>9.9933333333333374E-2</v>
      </c>
      <c r="CE55" s="1">
        <f t="shared" si="63"/>
        <v>5.5590583868532224E-2</v>
      </c>
      <c r="CF55" s="1">
        <f t="shared" si="64"/>
        <v>3.2000000000000001E-2</v>
      </c>
      <c r="CG55" s="41">
        <f t="shared" si="65"/>
        <v>799.46666666666692</v>
      </c>
      <c r="CH55" s="42">
        <f t="shared" si="66"/>
        <v>444.72467094825777</v>
      </c>
      <c r="CI55" s="42">
        <f t="shared" si="67"/>
        <v>256</v>
      </c>
      <c r="CJ55" s="42">
        <f t="shared" si="50"/>
        <v>188.72467094825777</v>
      </c>
    </row>
    <row r="56" spans="1:88" x14ac:dyDescent="0.2">
      <c r="A56" s="27">
        <f t="shared" si="51"/>
        <v>10.24316666666666</v>
      </c>
      <c r="B56">
        <f t="shared" si="13"/>
        <v>10.24316666666666</v>
      </c>
      <c r="C56" s="1">
        <f t="shared" si="14"/>
        <v>12.5</v>
      </c>
      <c r="D56" s="1">
        <f t="shared" si="68"/>
        <v>16.16083114697728</v>
      </c>
      <c r="E56">
        <f t="shared" si="15"/>
        <v>0.68649068658363965</v>
      </c>
      <c r="F56" s="1">
        <f t="shared" si="16"/>
        <v>39.352969294603547</v>
      </c>
      <c r="G56" s="1">
        <f t="shared" si="17"/>
        <v>3.8288875754001164E-3</v>
      </c>
      <c r="H56">
        <f t="shared" si="18"/>
        <v>0.63382672422652842</v>
      </c>
      <c r="I56">
        <f t="shared" si="19"/>
        <v>0.77347506983500658</v>
      </c>
      <c r="J56" s="1">
        <f t="shared" si="52"/>
        <v>0.29372897774334461</v>
      </c>
      <c r="K56" s="2">
        <f t="shared" si="71"/>
        <v>16.837966877007016</v>
      </c>
      <c r="L56" s="33">
        <f t="shared" si="72"/>
        <v>3.9931666666666601</v>
      </c>
      <c r="M56" s="1">
        <f t="shared" si="21"/>
        <v>12.5</v>
      </c>
      <c r="N56" s="1">
        <f t="shared" si="69"/>
        <v>13.122323728203696</v>
      </c>
      <c r="O56">
        <f t="shared" si="22"/>
        <v>0.3092069781211001</v>
      </c>
      <c r="P56" s="1">
        <f t="shared" si="73"/>
        <v>17.725240784012104</v>
      </c>
      <c r="Q56" s="1">
        <f t="shared" si="23"/>
        <v>5.8073567353472818E-3</v>
      </c>
      <c r="R56">
        <f t="shared" si="24"/>
        <v>0.30430331924247395</v>
      </c>
      <c r="S56">
        <f t="shared" si="74"/>
        <v>0.95257518857988999</v>
      </c>
      <c r="T56" s="1">
        <f t="shared" si="53"/>
        <v>5.0486222404565365E-2</v>
      </c>
      <c r="U56" s="36">
        <f t="shared" si="3"/>
        <v>2.8941146601343202</v>
      </c>
      <c r="V56">
        <f t="shared" si="75"/>
        <v>16.49316666666666</v>
      </c>
      <c r="W56" s="1">
        <f t="shared" si="25"/>
        <v>12.5</v>
      </c>
      <c r="X56" s="1">
        <f t="shared" si="70"/>
        <v>20.694795159518836</v>
      </c>
      <c r="Y56">
        <f t="shared" si="26"/>
        <v>0.9222649464663355</v>
      </c>
      <c r="Z56" s="1">
        <f t="shared" si="27"/>
        <v>52.868691198707126</v>
      </c>
      <c r="AA56" s="1">
        <f t="shared" si="76"/>
        <v>2.334950810685132E-3</v>
      </c>
      <c r="AB56">
        <f t="shared" si="77"/>
        <v>0.7969717283758867</v>
      </c>
      <c r="AC56" s="28">
        <f t="shared" si="78"/>
        <v>0.60401660918351563</v>
      </c>
      <c r="AD56" s="1">
        <f t="shared" si="54"/>
        <v>0.65668807147582409</v>
      </c>
      <c r="AE56" s="2">
        <f t="shared" si="8"/>
        <v>37.644539129187365</v>
      </c>
      <c r="AF56" s="2"/>
      <c r="AG56" s="1">
        <f t="shared" si="79"/>
        <v>6.0549389832032334E-3</v>
      </c>
      <c r="AH56" s="1">
        <f t="shared" si="80"/>
        <v>9.9038420933774598E-3</v>
      </c>
      <c r="AI56">
        <f t="shared" si="28"/>
        <v>0.54873986271884689</v>
      </c>
      <c r="AJ56" s="2">
        <f t="shared" si="55"/>
        <v>31.456425251398866</v>
      </c>
      <c r="AK56" s="1">
        <f t="shared" si="56"/>
        <v>1.1608116742214021E-2</v>
      </c>
      <c r="AL56" s="1"/>
      <c r="AM56">
        <f t="shared" si="29"/>
        <v>0.2448584790170838</v>
      </c>
      <c r="AN56" s="40">
        <f t="shared" si="30"/>
        <v>0.48737754581425913</v>
      </c>
      <c r="AP56">
        <v>4</v>
      </c>
      <c r="AQ56">
        <f t="shared" si="31"/>
        <v>0.2743699313594235</v>
      </c>
      <c r="AR56" s="2">
        <f t="shared" si="32"/>
        <v>15.728212625699435</v>
      </c>
      <c r="AT56" s="27">
        <f t="shared" si="57"/>
        <v>10.24316666666666</v>
      </c>
      <c r="AU56" s="1">
        <f t="shared" si="81"/>
        <v>0.23494727417771627</v>
      </c>
      <c r="AW56" s="1">
        <f t="shared" si="34"/>
        <v>0.3888632103770307</v>
      </c>
      <c r="AX56" s="2">
        <f t="shared" si="35"/>
        <v>22.291521613969913</v>
      </c>
      <c r="AY56" s="1">
        <f t="shared" si="36"/>
        <v>0.3888632103770307</v>
      </c>
      <c r="AZ56" s="2">
        <f t="shared" si="37"/>
        <v>22.291521613969913</v>
      </c>
      <c r="BA56" s="1"/>
      <c r="BB56" s="1">
        <f t="shared" si="38"/>
        <v>0.93760307309587754</v>
      </c>
      <c r="BC56" s="2">
        <f t="shared" si="39"/>
        <v>53.747946865368775</v>
      </c>
      <c r="BE56" s="46">
        <f t="shared" si="58"/>
        <v>10.24316666666666</v>
      </c>
      <c r="BF56" s="42">
        <f t="shared" si="59"/>
        <v>5.7728729149424263</v>
      </c>
      <c r="BG56">
        <v>4.5</v>
      </c>
      <c r="BH56" s="1">
        <f t="shared" si="40"/>
        <v>0.41461855921463131</v>
      </c>
      <c r="BI56" s="2">
        <f t="shared" si="41"/>
        <v>23.767942884915168</v>
      </c>
      <c r="BJ56" s="1">
        <f>BH56/(SQRT(AP56)-1)</f>
        <v>0.41461855921463131</v>
      </c>
      <c r="BK56" s="2">
        <f t="shared" si="42"/>
        <v>23.767942884915168</v>
      </c>
      <c r="BM56" s="1">
        <f>BJ56+AI56</f>
        <v>0.9633584219334782</v>
      </c>
      <c r="BN56" s="2">
        <f t="shared" si="43"/>
        <v>55.224368136314034</v>
      </c>
      <c r="BP56" s="27">
        <f t="shared" si="60"/>
        <v>10.24316666666666</v>
      </c>
      <c r="BQ56" s="1">
        <f t="shared" si="11"/>
        <v>5.9884251547494847</v>
      </c>
      <c r="BR56">
        <v>4.5999999999999996</v>
      </c>
      <c r="BS56" s="42">
        <f t="shared" si="44"/>
        <v>0.41279546972328729</v>
      </c>
      <c r="BT56" s="2">
        <f t="shared" si="45"/>
        <v>23.66343457012475</v>
      </c>
      <c r="BU56" s="1">
        <f t="shared" si="46"/>
        <v>0.41279546972328729</v>
      </c>
      <c r="BV56" s="2">
        <f t="shared" si="47"/>
        <v>23.66343457012475</v>
      </c>
      <c r="BX56" s="1">
        <f t="shared" si="48"/>
        <v>0.96153533244213418</v>
      </c>
      <c r="BY56" s="2">
        <f t="shared" si="49"/>
        <v>55.119859821523612</v>
      </c>
      <c r="BZ56" s="2"/>
      <c r="CA56" s="27">
        <f t="shared" si="61"/>
        <v>10.24316666666666</v>
      </c>
      <c r="CB56" s="1">
        <f t="shared" si="12"/>
        <v>5.9033972862511819</v>
      </c>
      <c r="CC56">
        <v>4.7</v>
      </c>
      <c r="CD56" s="1">
        <f t="shared" si="62"/>
        <v>0.10243166666666671</v>
      </c>
      <c r="CE56" s="1">
        <f t="shared" si="63"/>
        <v>5.9033972862511816E-2</v>
      </c>
      <c r="CF56" s="1">
        <f t="shared" si="64"/>
        <v>4.7E-2</v>
      </c>
      <c r="CG56" s="41">
        <f t="shared" si="65"/>
        <v>819.45333333333372</v>
      </c>
      <c r="CH56" s="42">
        <f t="shared" si="66"/>
        <v>472.27178290009454</v>
      </c>
      <c r="CI56" s="42">
        <f t="shared" si="67"/>
        <v>376</v>
      </c>
      <c r="CJ56" s="42">
        <f t="shared" si="50"/>
        <v>96.271782900094536</v>
      </c>
    </row>
    <row r="57" spans="1:88" x14ac:dyDescent="0.2">
      <c r="A57" s="27">
        <f t="shared" si="51"/>
        <v>10.492999999999993</v>
      </c>
      <c r="B57">
        <f t="shared" si="13"/>
        <v>10.492999999999993</v>
      </c>
      <c r="C57" s="1">
        <f t="shared" si="14"/>
        <v>12.5</v>
      </c>
      <c r="D57" s="1">
        <f t="shared" si="68"/>
        <v>16.320326252866387</v>
      </c>
      <c r="E57">
        <f t="shared" si="15"/>
        <v>0.69833140394930215</v>
      </c>
      <c r="F57" s="1">
        <f t="shared" si="16"/>
        <v>40.031736532125599</v>
      </c>
      <c r="G57" s="1">
        <f t="shared" si="17"/>
        <v>3.7544154412889816E-3</v>
      </c>
      <c r="H57">
        <f t="shared" si="18"/>
        <v>0.6429405783574379</v>
      </c>
      <c r="I57">
        <f t="shared" si="19"/>
        <v>0.76591606113294375</v>
      </c>
      <c r="J57" s="1">
        <f t="shared" si="52"/>
        <v>0.30649709829484079</v>
      </c>
      <c r="K57" s="2">
        <f t="shared" si="71"/>
        <v>17.569897354481316</v>
      </c>
      <c r="L57" s="33">
        <f t="shared" si="72"/>
        <v>4.2429999999999932</v>
      </c>
      <c r="M57" s="1">
        <f t="shared" si="21"/>
        <v>12.5</v>
      </c>
      <c r="N57" s="1">
        <f t="shared" si="69"/>
        <v>13.200494271049093</v>
      </c>
      <c r="O57">
        <f t="shared" si="22"/>
        <v>0.32723644910331384</v>
      </c>
      <c r="P57" s="1">
        <f t="shared" si="73"/>
        <v>18.758777337132639</v>
      </c>
      <c r="Q57" s="1">
        <f t="shared" si="23"/>
        <v>5.7387805019124827E-3</v>
      </c>
      <c r="R57">
        <f t="shared" si="24"/>
        <v>0.32142735816382317</v>
      </c>
      <c r="S57">
        <f t="shared" si="74"/>
        <v>0.94693423922879949</v>
      </c>
      <c r="T57" s="1">
        <f t="shared" si="53"/>
        <v>5.6744037709066802E-2</v>
      </c>
      <c r="U57" s="36">
        <f t="shared" si="3"/>
        <v>3.2528429259974598</v>
      </c>
      <c r="V57">
        <f t="shared" si="75"/>
        <v>16.742999999999995</v>
      </c>
      <c r="W57" s="1">
        <f t="shared" si="25"/>
        <v>12.5</v>
      </c>
      <c r="X57" s="1">
        <f t="shared" si="70"/>
        <v>20.894450196164527</v>
      </c>
      <c r="Y57">
        <f t="shared" si="26"/>
        <v>0.92948718937421115</v>
      </c>
      <c r="Z57" s="1">
        <f t="shared" si="27"/>
        <v>53.282705123362419</v>
      </c>
      <c r="AA57" s="1">
        <f t="shared" si="76"/>
        <v>2.290541181102764E-3</v>
      </c>
      <c r="AB57">
        <f t="shared" si="77"/>
        <v>0.80131325987574487</v>
      </c>
      <c r="AC57" s="28">
        <f t="shared" si="78"/>
        <v>0.59824498288519479</v>
      </c>
      <c r="AD57" s="1">
        <f t="shared" si="54"/>
        <v>0.67267112977968191</v>
      </c>
      <c r="AE57" s="2">
        <f t="shared" si="8"/>
        <v>38.560765401383037</v>
      </c>
      <c r="AF57" s="2"/>
      <c r="AG57" s="1">
        <f t="shared" si="79"/>
        <v>6.0939081117373159E-3</v>
      </c>
      <c r="AH57" s="1">
        <f t="shared" si="80"/>
        <v>9.6801196050149817E-3</v>
      </c>
      <c r="AI57">
        <f t="shared" si="28"/>
        <v>0.56184891239799284</v>
      </c>
      <c r="AJ57" s="2">
        <f t="shared" si="55"/>
        <v>32.20789943682761</v>
      </c>
      <c r="AK57" s="1">
        <f t="shared" si="56"/>
        <v>1.1438550242128295E-2</v>
      </c>
      <c r="AL57" s="1"/>
      <c r="AM57">
        <f t="shared" si="29"/>
        <v>0.25430825516791711</v>
      </c>
      <c r="AN57" s="40">
        <f t="shared" si="30"/>
        <v>0.50618681363040818</v>
      </c>
      <c r="AP57">
        <v>4</v>
      </c>
      <c r="AQ57">
        <f t="shared" si="31"/>
        <v>0.28092445619899642</v>
      </c>
      <c r="AR57" s="2">
        <f t="shared" si="32"/>
        <v>16.103949718413805</v>
      </c>
      <c r="AT57" s="27">
        <f t="shared" si="57"/>
        <v>10.492999999999993</v>
      </c>
      <c r="AU57" s="1">
        <f t="shared" si="81"/>
        <v>0.24735628331860537</v>
      </c>
      <c r="AW57" s="1">
        <f t="shared" si="34"/>
        <v>0.39738995345005423</v>
      </c>
      <c r="AX57" s="2">
        <f t="shared" si="35"/>
        <v>22.78031580286935</v>
      </c>
      <c r="AY57" s="1">
        <f t="shared" si="36"/>
        <v>0.39738995345005423</v>
      </c>
      <c r="AZ57" s="2">
        <f t="shared" si="37"/>
        <v>22.78031580286935</v>
      </c>
      <c r="BA57" s="1"/>
      <c r="BB57" s="1">
        <f t="shared" si="38"/>
        <v>0.95923886584804707</v>
      </c>
      <c r="BC57" s="2">
        <f t="shared" si="39"/>
        <v>54.988215239696963</v>
      </c>
      <c r="BE57" s="46">
        <f t="shared" si="58"/>
        <v>10.492999999999993</v>
      </c>
      <c r="BF57" s="42">
        <f t="shared" si="59"/>
        <v>6.1211920867059399</v>
      </c>
      <c r="BG57">
        <v>4.5</v>
      </c>
      <c r="BH57" s="1">
        <f t="shared" si="40"/>
        <v>0.41803668095332064</v>
      </c>
      <c r="BI57" s="2">
        <f t="shared" si="41"/>
        <v>23.963886169298636</v>
      </c>
      <c r="BJ57" s="1">
        <f>BH57/(SQRT(AP57)-1)</f>
        <v>0.41803668095332064</v>
      </c>
      <c r="BK57" s="2">
        <f t="shared" si="42"/>
        <v>23.963886169298636</v>
      </c>
      <c r="BM57" s="1">
        <f>BJ57+AI57</f>
        <v>0.97988559335131353</v>
      </c>
      <c r="BN57" s="2">
        <f t="shared" si="43"/>
        <v>56.171785606126249</v>
      </c>
      <c r="BP57" s="27">
        <f t="shared" si="60"/>
        <v>10.492999999999993</v>
      </c>
      <c r="BQ57" s="1">
        <f t="shared" si="11"/>
        <v>6.3543318839062879</v>
      </c>
      <c r="BR57">
        <v>4.5999999999999996</v>
      </c>
      <c r="BS57" s="42">
        <f t="shared" si="44"/>
        <v>0.41595531057595925</v>
      </c>
      <c r="BT57" s="2">
        <f t="shared" si="45"/>
        <v>23.844571943844798</v>
      </c>
      <c r="BU57" s="1">
        <f t="shared" si="46"/>
        <v>0.41595531057595925</v>
      </c>
      <c r="BV57" s="2">
        <f t="shared" si="47"/>
        <v>23.844571943844798</v>
      </c>
      <c r="BX57" s="1">
        <f t="shared" si="48"/>
        <v>0.97780422297395209</v>
      </c>
      <c r="BY57" s="2">
        <f t="shared" si="49"/>
        <v>56.052471380672415</v>
      </c>
      <c r="BZ57" s="2"/>
      <c r="CA57" s="27">
        <f t="shared" si="61"/>
        <v>10.492999999999993</v>
      </c>
      <c r="CB57" s="1">
        <f t="shared" si="12"/>
        <v>6.2677716995037445</v>
      </c>
      <c r="CC57">
        <v>4.7</v>
      </c>
      <c r="CD57" s="1">
        <f t="shared" si="62"/>
        <v>0.10493000000000005</v>
      </c>
      <c r="CE57" s="1">
        <f t="shared" si="63"/>
        <v>6.267771699503745E-2</v>
      </c>
      <c r="CF57" s="1">
        <f t="shared" si="64"/>
        <v>4.7E-2</v>
      </c>
      <c r="CG57" s="41">
        <f t="shared" si="65"/>
        <v>839.4400000000004</v>
      </c>
      <c r="CH57" s="42">
        <f t="shared" si="66"/>
        <v>501.4217359602996</v>
      </c>
      <c r="CI57" s="42">
        <f t="shared" si="67"/>
        <v>376</v>
      </c>
      <c r="CJ57" s="42">
        <f t="shared" si="50"/>
        <v>125.4217359602996</v>
      </c>
    </row>
    <row r="58" spans="1:88" x14ac:dyDescent="0.2">
      <c r="A58" s="27">
        <f t="shared" si="51"/>
        <v>10.742833333333326</v>
      </c>
      <c r="B58">
        <f t="shared" si="13"/>
        <v>10.742833333333326</v>
      </c>
      <c r="C58" s="1">
        <f t="shared" si="14"/>
        <v>12.5</v>
      </c>
      <c r="D58" s="1">
        <f t="shared" si="68"/>
        <v>16.482065041364738</v>
      </c>
      <c r="E58">
        <f t="shared" si="15"/>
        <v>0.70994133637700674</v>
      </c>
      <c r="F58" s="1">
        <f t="shared" si="16"/>
        <v>40.697274059828409</v>
      </c>
      <c r="G58" s="1">
        <f t="shared" si="17"/>
        <v>3.681092686931254E-3</v>
      </c>
      <c r="H58">
        <f t="shared" si="18"/>
        <v>0.65178928164475958</v>
      </c>
      <c r="I58">
        <f t="shared" si="19"/>
        <v>0.75840011361616266</v>
      </c>
      <c r="J58" s="1">
        <f t="shared" si="52"/>
        <v>0.31944483319797762</v>
      </c>
      <c r="K58" s="2">
        <f t="shared" si="71"/>
        <v>18.31212419606241</v>
      </c>
      <c r="L58" s="33">
        <f t="shared" si="72"/>
        <v>4.4928333333333264</v>
      </c>
      <c r="M58" s="1">
        <f t="shared" si="21"/>
        <v>12.5</v>
      </c>
      <c r="N58" s="1">
        <f t="shared" si="69"/>
        <v>13.282904477602443</v>
      </c>
      <c r="O58">
        <f t="shared" si="22"/>
        <v>0.34504793357177377</v>
      </c>
      <c r="P58" s="1">
        <f t="shared" si="73"/>
        <v>19.779817848063463</v>
      </c>
      <c r="Q58" s="1">
        <f t="shared" si="23"/>
        <v>5.6677919630454621E-3</v>
      </c>
      <c r="R58">
        <f t="shared" si="24"/>
        <v>0.33824178596700111</v>
      </c>
      <c r="S58">
        <f t="shared" si="74"/>
        <v>0.94105924055069634</v>
      </c>
      <c r="T58" s="1">
        <f t="shared" si="53"/>
        <v>6.3341252376446375E-2</v>
      </c>
      <c r="U58" s="36">
        <f t="shared" si="3"/>
        <v>3.6310272062931039</v>
      </c>
      <c r="V58">
        <f t="shared" si="75"/>
        <v>16.992833333333326</v>
      </c>
      <c r="W58" s="1">
        <f t="shared" si="25"/>
        <v>12.5</v>
      </c>
      <c r="X58" s="1">
        <f t="shared" si="70"/>
        <v>21.095174440957919</v>
      </c>
      <c r="Y58">
        <f t="shared" si="26"/>
        <v>0.93657235423661778</v>
      </c>
      <c r="Z58" s="1">
        <f t="shared" si="27"/>
        <v>53.688861070888912</v>
      </c>
      <c r="AA58" s="1">
        <f t="shared" si="76"/>
        <v>2.2471587698379481E-3</v>
      </c>
      <c r="AB58">
        <f t="shared" si="77"/>
        <v>0.80553177604165349</v>
      </c>
      <c r="AC58" s="28">
        <f t="shared" si="78"/>
        <v>0.59255257807824901</v>
      </c>
      <c r="AD58" s="1">
        <f t="shared" si="54"/>
        <v>0.68873978179783202</v>
      </c>
      <c r="AE58" s="2">
        <f t="shared" si="8"/>
        <v>39.481898319620939</v>
      </c>
      <c r="AF58" s="2"/>
      <c r="AG58" s="1">
        <f t="shared" si="79"/>
        <v>6.1265386290677518E-3</v>
      </c>
      <c r="AH58" s="1">
        <f t="shared" si="80"/>
        <v>9.4570288347618145E-3</v>
      </c>
      <c r="AI58">
        <f t="shared" si="28"/>
        <v>0.57484760161373172</v>
      </c>
      <c r="AJ58" s="2">
        <f t="shared" si="55"/>
        <v>32.953047226264871</v>
      </c>
      <c r="AK58" s="1">
        <f t="shared" si="56"/>
        <v>1.126809078570881E-2</v>
      </c>
      <c r="AL58" s="1"/>
      <c r="AM58">
        <f t="shared" si="29"/>
        <v>0.26402971550682608</v>
      </c>
      <c r="AN58" s="40">
        <f t="shared" si="30"/>
        <v>0.52553685411390538</v>
      </c>
      <c r="AP58">
        <v>4</v>
      </c>
      <c r="AQ58">
        <f t="shared" si="31"/>
        <v>0.28742380080686591</v>
      </c>
      <c r="AR58" s="2">
        <f t="shared" si="32"/>
        <v>16.476523613132439</v>
      </c>
      <c r="AT58" s="27">
        <f t="shared" si="57"/>
        <v>10.742833333333326</v>
      </c>
      <c r="AU58" s="1">
        <f t="shared" si="81"/>
        <v>0.26012985631336238</v>
      </c>
      <c r="AW58" s="1">
        <f t="shared" si="34"/>
        <v>0.40585609993591598</v>
      </c>
      <c r="AX58" s="2">
        <f t="shared" si="35"/>
        <v>23.265636302058876</v>
      </c>
      <c r="AY58" s="1">
        <f t="shared" si="36"/>
        <v>0.40585609993591598</v>
      </c>
      <c r="AZ58" s="2">
        <f t="shared" si="37"/>
        <v>23.265636302058876</v>
      </c>
      <c r="BA58" s="1"/>
      <c r="BB58" s="1">
        <f t="shared" si="38"/>
        <v>0.9807037015496477</v>
      </c>
      <c r="BC58" s="2">
        <f t="shared" si="39"/>
        <v>56.218683528323744</v>
      </c>
      <c r="BE58" s="46">
        <f t="shared" si="58"/>
        <v>10.742833333333326</v>
      </c>
      <c r="BF58" s="42">
        <f t="shared" si="59"/>
        <v>6.4858581447623722</v>
      </c>
      <c r="BG58">
        <v>4.5</v>
      </c>
      <c r="BH58" s="1">
        <f t="shared" si="40"/>
        <v>0.42109117302785631</v>
      </c>
      <c r="BI58" s="2">
        <f t="shared" si="41"/>
        <v>24.138984441087302</v>
      </c>
      <c r="BJ58" s="1">
        <f>BH58/(SQRT(AP58)-1)</f>
        <v>0.42109117302785631</v>
      </c>
      <c r="BK58" s="2">
        <f t="shared" si="42"/>
        <v>24.138984441087302</v>
      </c>
      <c r="BM58" s="1">
        <f>BJ58+AI58</f>
        <v>0.99593877464158798</v>
      </c>
      <c r="BN58" s="2">
        <f t="shared" si="43"/>
        <v>57.092031667352181</v>
      </c>
      <c r="BP58" s="27">
        <f t="shared" si="60"/>
        <v>10.742833333333326</v>
      </c>
      <c r="BQ58" s="1">
        <f t="shared" si="11"/>
        <v>6.7333506468424655</v>
      </c>
      <c r="BR58">
        <v>4.5999999999999996</v>
      </c>
      <c r="BS58" s="42">
        <f t="shared" si="44"/>
        <v>0.41880893397149771</v>
      </c>
      <c r="BT58" s="2">
        <f t="shared" si="45"/>
        <v>24.008155450595407</v>
      </c>
      <c r="BU58" s="1">
        <f t="shared" si="46"/>
        <v>0.41880893397149771</v>
      </c>
      <c r="BV58" s="2">
        <f t="shared" si="47"/>
        <v>24.008155450595407</v>
      </c>
      <c r="BX58" s="1">
        <f t="shared" si="48"/>
        <v>0.99365653558522937</v>
      </c>
      <c r="BY58" s="2">
        <f t="shared" si="49"/>
        <v>56.961202676860282</v>
      </c>
      <c r="BZ58" s="2"/>
      <c r="CA58" s="27">
        <f t="shared" si="61"/>
        <v>10.742833333333326</v>
      </c>
      <c r="CB58" s="1">
        <f t="shared" si="12"/>
        <v>6.6449944012824487</v>
      </c>
      <c r="CC58">
        <v>4.7</v>
      </c>
      <c r="CD58" s="1">
        <f t="shared" si="62"/>
        <v>0.10742833333333339</v>
      </c>
      <c r="CE58" s="1">
        <f t="shared" si="63"/>
        <v>6.6449944012824488E-2</v>
      </c>
      <c r="CF58" s="1">
        <f t="shared" si="64"/>
        <v>4.7E-2</v>
      </c>
      <c r="CG58" s="41">
        <f t="shared" si="65"/>
        <v>859.42666666666707</v>
      </c>
      <c r="CH58" s="42">
        <f t="shared" si="66"/>
        <v>531.59955210259591</v>
      </c>
      <c r="CI58" s="42">
        <f t="shared" si="67"/>
        <v>376</v>
      </c>
      <c r="CJ58" s="42">
        <f t="shared" si="50"/>
        <v>155.59955210259591</v>
      </c>
    </row>
    <row r="59" spans="1:88" x14ac:dyDescent="0.2">
      <c r="A59" s="27">
        <f t="shared" si="51"/>
        <v>10.992666666666659</v>
      </c>
      <c r="B59">
        <f t="shared" si="13"/>
        <v>10.992666666666659</v>
      </c>
      <c r="C59" s="1">
        <f t="shared" si="14"/>
        <v>12.5</v>
      </c>
      <c r="D59" s="1">
        <f t="shared" si="68"/>
        <v>16.645982111141542</v>
      </c>
      <c r="E59">
        <f t="shared" si="15"/>
        <v>0.72132412645805211</v>
      </c>
      <c r="F59" s="1">
        <f t="shared" si="16"/>
        <v>41.349790688678141</v>
      </c>
      <c r="G59" s="1">
        <f t="shared" si="17"/>
        <v>3.6089523903969165E-3</v>
      </c>
      <c r="H59">
        <f t="shared" si="18"/>
        <v>0.66037957948477022</v>
      </c>
      <c r="I59">
        <f t="shared" si="19"/>
        <v>0.75093196163135723</v>
      </c>
      <c r="J59" s="1">
        <f t="shared" si="52"/>
        <v>0.33256694685589394</v>
      </c>
      <c r="K59" s="2">
        <f t="shared" si="71"/>
        <v>19.06434727199392</v>
      </c>
      <c r="L59" s="33">
        <f t="shared" si="72"/>
        <v>4.7426666666666595</v>
      </c>
      <c r="M59" s="1">
        <f t="shared" si="21"/>
        <v>12.5</v>
      </c>
      <c r="N59" s="1">
        <f t="shared" si="69"/>
        <v>13.369475947512342</v>
      </c>
      <c r="O59">
        <f t="shared" si="22"/>
        <v>0.36263426883962352</v>
      </c>
      <c r="P59" s="1">
        <f t="shared" si="73"/>
        <v>20.787951716921093</v>
      </c>
      <c r="Q59" s="1">
        <f t="shared" si="23"/>
        <v>5.594628218007775E-3</v>
      </c>
      <c r="R59">
        <f t="shared" si="24"/>
        <v>0.35473841198309103</v>
      </c>
      <c r="S59">
        <f t="shared" si="74"/>
        <v>0.93496559244910971</v>
      </c>
      <c r="T59" s="1">
        <f t="shared" si="53"/>
        <v>7.0271590194450284E-2</v>
      </c>
      <c r="U59" s="36">
        <f t="shared" si="3"/>
        <v>4.0283077181532008</v>
      </c>
      <c r="V59">
        <f t="shared" si="75"/>
        <v>17.242666666666658</v>
      </c>
      <c r="W59" s="1">
        <f t="shared" si="25"/>
        <v>12.5</v>
      </c>
      <c r="X59" s="1">
        <f t="shared" si="70"/>
        <v>21.29693766196862</v>
      </c>
      <c r="Y59">
        <f t="shared" si="26"/>
        <v>0.94352361550827823</v>
      </c>
      <c r="Z59" s="1">
        <f t="shared" si="27"/>
        <v>54.087341016398113</v>
      </c>
      <c r="AA59" s="1">
        <f t="shared" si="76"/>
        <v>2.204782132072456E-3</v>
      </c>
      <c r="AB59">
        <f t="shared" si="77"/>
        <v>0.80963126907480465</v>
      </c>
      <c r="AC59" s="28">
        <f t="shared" si="78"/>
        <v>0.58693884531211704</v>
      </c>
      <c r="AD59" s="1">
        <f t="shared" si="54"/>
        <v>0.70489160736239787</v>
      </c>
      <c r="AE59" s="2">
        <f t="shared" si="8"/>
        <v>40.40779914816293</v>
      </c>
      <c r="AF59" s="2"/>
      <c r="AG59" s="1">
        <f t="shared" si="79"/>
        <v>6.1529685472660172E-3</v>
      </c>
      <c r="AH59" s="1">
        <f t="shared" si="80"/>
        <v>9.2349348631004732E-3</v>
      </c>
      <c r="AI59">
        <f t="shared" si="28"/>
        <v>0.58772857503254783</v>
      </c>
      <c r="AJ59" s="2">
        <f t="shared" si="55"/>
        <v>33.691446976388093</v>
      </c>
      <c r="AK59" s="1">
        <f t="shared" si="56"/>
        <v>1.1096983548214959E-2</v>
      </c>
      <c r="AL59" s="1"/>
      <c r="AM59">
        <f t="shared" si="29"/>
        <v>0.27402018416929136</v>
      </c>
      <c r="AN59" s="40">
        <f t="shared" si="30"/>
        <v>0.54542234110129639</v>
      </c>
      <c r="AP59">
        <v>4</v>
      </c>
      <c r="AQ59">
        <f t="shared" si="31"/>
        <v>0.29386428751627391</v>
      </c>
      <c r="AR59" s="2">
        <f t="shared" si="32"/>
        <v>16.845723488194047</v>
      </c>
      <c r="AT59" s="27">
        <f t="shared" si="57"/>
        <v>10.992666666666659</v>
      </c>
      <c r="AU59" s="1">
        <f t="shared" si="81"/>
        <v>0.27327085667224449</v>
      </c>
      <c r="AW59" s="1">
        <f t="shared" si="34"/>
        <v>0.4142610928742857</v>
      </c>
      <c r="AX59" s="2">
        <f t="shared" si="35"/>
        <v>23.747451183876247</v>
      </c>
      <c r="AY59" s="1">
        <f t="shared" si="36"/>
        <v>0.4142610928742857</v>
      </c>
      <c r="AZ59" s="2">
        <f t="shared" si="37"/>
        <v>23.747451183876247</v>
      </c>
      <c r="BA59" s="1"/>
      <c r="BB59" s="1">
        <f t="shared" si="38"/>
        <v>1.0019896679068334</v>
      </c>
      <c r="BC59" s="2">
        <f t="shared" si="39"/>
        <v>57.43889816026433</v>
      </c>
      <c r="BE59" s="46">
        <f t="shared" si="58"/>
        <v>10.992666666666659</v>
      </c>
      <c r="BF59" s="42">
        <f t="shared" si="59"/>
        <v>6.8677875068342802</v>
      </c>
      <c r="BG59">
        <v>4.5</v>
      </c>
      <c r="BH59" s="1">
        <f t="shared" si="40"/>
        <v>0.42378050828149322</v>
      </c>
      <c r="BI59" s="2">
        <f t="shared" si="41"/>
        <v>24.293150156263941</v>
      </c>
      <c r="BJ59" s="1">
        <f>BH59/(SQRT(AP59)-1)</f>
        <v>0.42378050828149322</v>
      </c>
      <c r="BK59" s="2">
        <f t="shared" si="42"/>
        <v>24.293150156263941</v>
      </c>
      <c r="BM59" s="1">
        <f>BJ59+AI59</f>
        <v>1.011509083314041</v>
      </c>
      <c r="BN59" s="2">
        <f t="shared" si="43"/>
        <v>57.984597132652027</v>
      </c>
      <c r="BP59" s="27">
        <f t="shared" si="60"/>
        <v>10.992666666666659</v>
      </c>
      <c r="BQ59" s="1">
        <f t="shared" si="11"/>
        <v>7.1257310044544377</v>
      </c>
      <c r="BR59">
        <v>4.5999999999999996</v>
      </c>
      <c r="BS59" s="42">
        <f t="shared" si="44"/>
        <v>0.42136398277410775</v>
      </c>
      <c r="BT59" s="2">
        <f t="shared" si="45"/>
        <v>24.154623216350128</v>
      </c>
      <c r="BU59" s="1">
        <f t="shared" si="46"/>
        <v>0.42136398277410775</v>
      </c>
      <c r="BV59" s="2">
        <f t="shared" si="47"/>
        <v>24.154623216350128</v>
      </c>
      <c r="BX59" s="1">
        <f t="shared" si="48"/>
        <v>1.0090925578066556</v>
      </c>
      <c r="BY59" s="2">
        <f t="shared" si="49"/>
        <v>57.846070192738217</v>
      </c>
      <c r="BZ59" s="2"/>
      <c r="CA59" s="27">
        <f t="shared" si="61"/>
        <v>10.992666666666659</v>
      </c>
      <c r="CB59" s="1">
        <f t="shared" si="12"/>
        <v>7.035345629977753</v>
      </c>
      <c r="CC59">
        <v>4.7</v>
      </c>
      <c r="CD59" s="1">
        <f t="shared" si="62"/>
        <v>0.10992666666666673</v>
      </c>
      <c r="CE59" s="1">
        <f t="shared" si="63"/>
        <v>7.0353456299777531E-2</v>
      </c>
      <c r="CF59" s="1">
        <f t="shared" si="64"/>
        <v>4.7E-2</v>
      </c>
      <c r="CG59" s="41">
        <f t="shared" si="65"/>
        <v>879.41333333333375</v>
      </c>
      <c r="CH59" s="42">
        <f t="shared" si="66"/>
        <v>562.82765039822027</v>
      </c>
      <c r="CI59" s="42">
        <f t="shared" si="67"/>
        <v>376</v>
      </c>
      <c r="CJ59" s="42">
        <f t="shared" si="50"/>
        <v>186.82765039822027</v>
      </c>
    </row>
    <row r="60" spans="1:88" x14ac:dyDescent="0.2">
      <c r="A60" s="27">
        <f t="shared" si="51"/>
        <v>11.242499999999993</v>
      </c>
      <c r="B60">
        <f t="shared" si="13"/>
        <v>11.242499999999993</v>
      </c>
      <c r="C60" s="1">
        <f t="shared" si="14"/>
        <v>12.5</v>
      </c>
      <c r="D60" s="1">
        <f t="shared" si="68"/>
        <v>16.812013747615122</v>
      </c>
      <c r="E60">
        <f t="shared" si="15"/>
        <v>0.73248351115835786</v>
      </c>
      <c r="F60" s="1">
        <f t="shared" si="16"/>
        <v>41.989500639651084</v>
      </c>
      <c r="G60" s="1">
        <f t="shared" si="17"/>
        <v>3.5380219834553707E-3</v>
      </c>
      <c r="H60">
        <f t="shared" si="18"/>
        <v>0.66871822547699289</v>
      </c>
      <c r="I60">
        <f t="shared" si="19"/>
        <v>0.7435159278152027</v>
      </c>
      <c r="J60" s="1">
        <f t="shared" si="52"/>
        <v>0.34585833870167748</v>
      </c>
      <c r="K60" s="2">
        <f t="shared" si="71"/>
        <v>19.826274193089791</v>
      </c>
      <c r="L60" s="33">
        <f t="shared" si="72"/>
        <v>4.9924999999999926</v>
      </c>
      <c r="M60" s="1">
        <f t="shared" si="21"/>
        <v>12.5</v>
      </c>
      <c r="N60" s="1">
        <f t="shared" si="69"/>
        <v>13.460128389060779</v>
      </c>
      <c r="O60">
        <f t="shared" si="22"/>
        <v>0.37998902874160656</v>
      </c>
      <c r="P60" s="1">
        <f t="shared" si="73"/>
        <v>21.78281056480547</v>
      </c>
      <c r="Q60" s="1">
        <f t="shared" si="23"/>
        <v>5.5195236071577071E-3</v>
      </c>
      <c r="R60">
        <f t="shared" si="24"/>
        <v>0.37091028077098154</v>
      </c>
      <c r="S60">
        <f t="shared" si="74"/>
        <v>0.92866870498493248</v>
      </c>
      <c r="T60" s="1">
        <f t="shared" si="53"/>
        <v>7.7528623540556008E-2</v>
      </c>
      <c r="U60" s="36">
        <f t="shared" si="3"/>
        <v>4.4443159991401533</v>
      </c>
      <c r="V60">
        <f t="shared" si="75"/>
        <v>17.492499999999993</v>
      </c>
      <c r="W60" s="1">
        <f t="shared" si="25"/>
        <v>12.5</v>
      </c>
      <c r="X60" s="1">
        <f t="shared" si="70"/>
        <v>21.499710608517496</v>
      </c>
      <c r="Y60">
        <f t="shared" si="26"/>
        <v>0.95034408057208197</v>
      </c>
      <c r="Z60" s="1">
        <f t="shared" si="27"/>
        <v>54.478323090119346</v>
      </c>
      <c r="AA60" s="1">
        <f t="shared" si="76"/>
        <v>2.1633897689160354E-3</v>
      </c>
      <c r="AB60">
        <f t="shared" si="77"/>
        <v>0.81361560248490161</v>
      </c>
      <c r="AC60" s="28">
        <f t="shared" si="78"/>
        <v>0.58140317456402879</v>
      </c>
      <c r="AD60" s="1">
        <f t="shared" si="54"/>
        <v>0.72112426485797165</v>
      </c>
      <c r="AE60" s="2">
        <f t="shared" si="8"/>
        <v>41.338333654278628</v>
      </c>
      <c r="AF60" s="2"/>
      <c r="AG60" s="1">
        <f t="shared" si="79"/>
        <v>6.1733555035740845E-3</v>
      </c>
      <c r="AH60" s="1">
        <f t="shared" si="80"/>
        <v>9.0141862175194386E-3</v>
      </c>
      <c r="AI60">
        <f t="shared" si="28"/>
        <v>0.60048489994675402</v>
      </c>
      <c r="AJ60" s="2">
        <f t="shared" si="55"/>
        <v>34.422701270833031</v>
      </c>
      <c r="AK60" s="1">
        <f t="shared" si="56"/>
        <v>1.0925468929873255E-2</v>
      </c>
      <c r="AL60" s="1"/>
      <c r="AM60">
        <f t="shared" si="29"/>
        <v>0.2842766194018771</v>
      </c>
      <c r="AN60" s="40">
        <f t="shared" si="30"/>
        <v>0.5658372201470484</v>
      </c>
      <c r="AP60">
        <v>4</v>
      </c>
      <c r="AQ60">
        <f t="shared" si="31"/>
        <v>0.30024244997337696</v>
      </c>
      <c r="AR60" s="2">
        <f t="shared" si="32"/>
        <v>17.211350635416512</v>
      </c>
      <c r="AT60" s="27">
        <f t="shared" si="57"/>
        <v>11.242499999999993</v>
      </c>
      <c r="AU60" s="1">
        <f t="shared" si="81"/>
        <v>0.28678205485893371</v>
      </c>
      <c r="AW60" s="1">
        <f t="shared" si="34"/>
        <v>0.42260441787731545</v>
      </c>
      <c r="AX60" s="2">
        <f t="shared" si="35"/>
        <v>24.225730961119996</v>
      </c>
      <c r="AY60" s="1">
        <f t="shared" si="36"/>
        <v>0.42260441787731545</v>
      </c>
      <c r="AZ60" s="2">
        <f t="shared" si="37"/>
        <v>24.225730961119996</v>
      </c>
      <c r="BA60" s="1"/>
      <c r="BB60" s="1">
        <f t="shared" si="38"/>
        <v>1.0230893178240694</v>
      </c>
      <c r="BC60" s="2">
        <f t="shared" si="39"/>
        <v>58.648432231953024</v>
      </c>
      <c r="BE60" s="46">
        <f t="shared" si="58"/>
        <v>11.242499999999993</v>
      </c>
      <c r="BF60" s="42">
        <f t="shared" si="59"/>
        <v>7.2679843479853723</v>
      </c>
      <c r="BG60">
        <v>6.5</v>
      </c>
      <c r="BH60" s="1">
        <f t="shared" si="40"/>
        <v>0.45866364216659272</v>
      </c>
      <c r="BI60" s="2">
        <f t="shared" si="41"/>
        <v>26.292820251588115</v>
      </c>
      <c r="BJ60" s="1">
        <f>BH60/(SQRT(AP60)-1)</f>
        <v>0.45866364216659272</v>
      </c>
      <c r="BK60" s="2">
        <f t="shared" si="42"/>
        <v>26.292820251588115</v>
      </c>
      <c r="BM60" s="1">
        <f>BJ60+AI60</f>
        <v>1.0591485421133466</v>
      </c>
      <c r="BN60" s="2">
        <f t="shared" si="43"/>
        <v>60.715521522421142</v>
      </c>
      <c r="BP60" s="27">
        <f t="shared" si="60"/>
        <v>11.242499999999993</v>
      </c>
      <c r="BQ60" s="1">
        <f t="shared" si="11"/>
        <v>7.5477521265159613</v>
      </c>
      <c r="BR60">
        <v>6.5</v>
      </c>
      <c r="BS60" s="42">
        <f t="shared" si="44"/>
        <v>0.4538332796491476</v>
      </c>
      <c r="BT60" s="2">
        <f t="shared" si="45"/>
        <v>26.01592048944158</v>
      </c>
      <c r="BU60" s="1">
        <f t="shared" si="46"/>
        <v>0.4538332796491476</v>
      </c>
      <c r="BV60" s="2">
        <f t="shared" si="47"/>
        <v>26.01592048944158</v>
      </c>
      <c r="BX60" s="1">
        <f t="shared" si="48"/>
        <v>1.0543181795959016</v>
      </c>
      <c r="BY60" s="2">
        <f t="shared" si="49"/>
        <v>60.438621760274614</v>
      </c>
      <c r="BZ60" s="2"/>
      <c r="CA60" s="27">
        <f t="shared" si="61"/>
        <v>11.242499999999993</v>
      </c>
      <c r="CB60" s="1">
        <f t="shared" si="12"/>
        <v>7.4538029996477988</v>
      </c>
      <c r="CC60">
        <v>6.5</v>
      </c>
      <c r="CD60" s="1">
        <f t="shared" si="62"/>
        <v>0.11242500000000007</v>
      </c>
      <c r="CE60" s="1">
        <f t="shared" si="63"/>
        <v>7.4538029996477989E-2</v>
      </c>
      <c r="CF60" s="1">
        <f t="shared" si="64"/>
        <v>6.5000000000000002E-2</v>
      </c>
      <c r="CG60" s="41">
        <f t="shared" si="65"/>
        <v>899.40000000000055</v>
      </c>
      <c r="CH60" s="42">
        <f t="shared" si="66"/>
        <v>596.3042399718239</v>
      </c>
      <c r="CI60" s="42">
        <f t="shared" si="67"/>
        <v>520</v>
      </c>
      <c r="CJ60" s="42">
        <f t="shared" si="50"/>
        <v>76.304239971823904</v>
      </c>
    </row>
    <row r="61" spans="1:88" x14ac:dyDescent="0.2">
      <c r="A61" s="27">
        <f t="shared" si="51"/>
        <v>11.492333333333326</v>
      </c>
      <c r="B61">
        <f t="shared" si="13"/>
        <v>11.492333333333326</v>
      </c>
      <c r="C61" s="1">
        <f t="shared" si="14"/>
        <v>12.5</v>
      </c>
      <c r="D61" s="1">
        <f t="shared" si="68"/>
        <v>16.980097922109998</v>
      </c>
      <c r="E61">
        <f t="shared" si="15"/>
        <v>0.74342330483342023</v>
      </c>
      <c r="F61" s="1">
        <f t="shared" si="16"/>
        <v>42.616622570068671</v>
      </c>
      <c r="G61" s="1">
        <f t="shared" si="17"/>
        <v>3.4683236645146821E-3</v>
      </c>
      <c r="H61">
        <f t="shared" si="18"/>
        <v>0.67681195868540978</v>
      </c>
      <c r="I61">
        <f t="shared" si="19"/>
        <v>0.73615594311288368</v>
      </c>
      <c r="J61" s="1">
        <f t="shared" si="52"/>
        <v>0.35931404313088705</v>
      </c>
      <c r="K61" s="2">
        <f t="shared" si="71"/>
        <v>20.597620306866137</v>
      </c>
      <c r="L61" s="33">
        <f t="shared" si="72"/>
        <v>5.2423333333333257</v>
      </c>
      <c r="M61" s="1">
        <f t="shared" si="21"/>
        <v>12.5</v>
      </c>
      <c r="N61" s="1">
        <f t="shared" si="69"/>
        <v>13.554779923620217</v>
      </c>
      <c r="O61">
        <f t="shared" si="22"/>
        <v>0.39710651276433834</v>
      </c>
      <c r="P61" s="1">
        <f t="shared" si="73"/>
        <v>22.764067610694553</v>
      </c>
      <c r="Q61" s="1">
        <f t="shared" si="23"/>
        <v>5.4427082930012293E-3</v>
      </c>
      <c r="R61">
        <f t="shared" si="24"/>
        <v>0.38675163764172726</v>
      </c>
      <c r="S61">
        <f t="shared" si="74"/>
        <v>0.92218391375117903</v>
      </c>
      <c r="T61" s="1">
        <f t="shared" si="53"/>
        <v>8.5105797754787146E-2</v>
      </c>
      <c r="U61" s="36">
        <f t="shared" si="3"/>
        <v>4.8786763044145491</v>
      </c>
      <c r="V61">
        <f t="shared" si="75"/>
        <v>17.742333333333328</v>
      </c>
      <c r="W61" s="1">
        <f t="shared" si="25"/>
        <v>12.5</v>
      </c>
      <c r="X61" s="1">
        <f t="shared" si="70"/>
        <v>21.703464979378545</v>
      </c>
      <c r="Y61">
        <f t="shared" si="26"/>
        <v>0.95703678966866723</v>
      </c>
      <c r="Z61" s="1">
        <f t="shared" si="27"/>
        <v>54.861981573363089</v>
      </c>
      <c r="AA61" s="1">
        <f t="shared" si="76"/>
        <v>2.1229601892911892E-3</v>
      </c>
      <c r="AB61">
        <f t="shared" si="77"/>
        <v>0.8174885139396465</v>
      </c>
      <c r="AC61" s="28">
        <f t="shared" si="78"/>
        <v>0.57594490151120215</v>
      </c>
      <c r="AD61" s="1">
        <f t="shared" si="54"/>
        <v>0.73743548867606756</v>
      </c>
      <c r="AE61" s="2">
        <f t="shared" si="8"/>
        <v>42.273371962322344</v>
      </c>
      <c r="AF61" s="2"/>
      <c r="AG61" s="1">
        <f t="shared" si="79"/>
        <v>6.1878748485562603E-3</v>
      </c>
      <c r="AH61" s="1">
        <f t="shared" si="80"/>
        <v>8.7951132104509278E-3</v>
      </c>
      <c r="AI61">
        <f t="shared" si="28"/>
        <v>0.6131100913452352</v>
      </c>
      <c r="AJ61" s="2">
        <f t="shared" si="55"/>
        <v>35.146438357370165</v>
      </c>
      <c r="AK61" s="1">
        <f t="shared" si="56"/>
        <v>1.075378126642176E-2</v>
      </c>
      <c r="AL61" s="1"/>
      <c r="AM61">
        <f t="shared" si="29"/>
        <v>0.2947956397141947</v>
      </c>
      <c r="AN61" s="40">
        <f t="shared" si="30"/>
        <v>0.58677476057761679</v>
      </c>
      <c r="AP61">
        <v>4</v>
      </c>
      <c r="AQ61">
        <f t="shared" si="31"/>
        <v>0.3065550456726176</v>
      </c>
      <c r="AR61" s="2">
        <f t="shared" si="32"/>
        <v>17.573219178685083</v>
      </c>
      <c r="AT61" s="27">
        <f t="shared" si="57"/>
        <v>11.492333333333326</v>
      </c>
      <c r="AU61" s="1">
        <f t="shared" si="81"/>
        <v>0.30066612678878518</v>
      </c>
      <c r="AW61" s="1">
        <f t="shared" si="34"/>
        <v>0.43088560241447921</v>
      </c>
      <c r="AX61" s="2">
        <f t="shared" si="35"/>
        <v>24.700448546052947</v>
      </c>
      <c r="AY61" s="1">
        <f t="shared" si="36"/>
        <v>0.43088560241447921</v>
      </c>
      <c r="AZ61" s="2">
        <f t="shared" si="37"/>
        <v>24.700448546052947</v>
      </c>
      <c r="BA61" s="1"/>
      <c r="BB61" s="1">
        <f t="shared" si="38"/>
        <v>1.0439956937597143</v>
      </c>
      <c r="BC61" s="2">
        <f t="shared" si="39"/>
        <v>59.846886903423112</v>
      </c>
      <c r="BE61" s="46">
        <f t="shared" si="58"/>
        <v>11.492333333333326</v>
      </c>
      <c r="BF61" s="42">
        <f t="shared" si="59"/>
        <v>7.6875519424326724</v>
      </c>
      <c r="BG61">
        <v>6.5</v>
      </c>
      <c r="BH61" s="1">
        <f t="shared" si="40"/>
        <v>0.46014158809824945</v>
      </c>
      <c r="BI61" s="2">
        <f t="shared" si="41"/>
        <v>26.377543266778627</v>
      </c>
      <c r="BJ61" s="1">
        <f>BH61/(SQRT(AP61)-1)</f>
        <v>0.46014158809824945</v>
      </c>
      <c r="BK61" s="2">
        <f t="shared" si="42"/>
        <v>26.377543266778627</v>
      </c>
      <c r="BM61" s="1">
        <f>BJ61+AI61</f>
        <v>1.0732516794434845</v>
      </c>
      <c r="BN61" s="2">
        <f t="shared" si="43"/>
        <v>61.523981624148789</v>
      </c>
      <c r="BP61" s="27">
        <f t="shared" si="60"/>
        <v>11.492333333333326</v>
      </c>
      <c r="BQ61" s="1">
        <f t="shared" si="11"/>
        <v>8.0002110395544275</v>
      </c>
      <c r="BR61">
        <v>6.5</v>
      </c>
      <c r="BS61" s="42">
        <f t="shared" si="44"/>
        <v>0.45483402140116203</v>
      </c>
      <c r="BT61" s="2">
        <f t="shared" si="45"/>
        <v>26.073287851022023</v>
      </c>
      <c r="BU61" s="1">
        <f t="shared" si="46"/>
        <v>0.45483402140116203</v>
      </c>
      <c r="BV61" s="2">
        <f t="shared" si="47"/>
        <v>26.073287851022023</v>
      </c>
      <c r="BX61" s="1">
        <f t="shared" si="48"/>
        <v>1.0679441127463973</v>
      </c>
      <c r="BY61" s="2">
        <f t="shared" si="49"/>
        <v>61.219726208392196</v>
      </c>
      <c r="BZ61" s="2"/>
      <c r="CA61" s="27">
        <f t="shared" si="61"/>
        <v>11.492333333333326</v>
      </c>
      <c r="CB61" s="1">
        <f t="shared" si="12"/>
        <v>7.9008838141432989</v>
      </c>
      <c r="CC61">
        <v>6.5</v>
      </c>
      <c r="CD61" s="1">
        <f t="shared" si="62"/>
        <v>0.11492333333333341</v>
      </c>
      <c r="CE61" s="1">
        <f t="shared" si="63"/>
        <v>7.9008838141432988E-2</v>
      </c>
      <c r="CF61" s="1">
        <f t="shared" si="64"/>
        <v>6.5000000000000002E-2</v>
      </c>
      <c r="CG61" s="41">
        <f t="shared" si="65"/>
        <v>919.38666666666722</v>
      </c>
      <c r="CH61" s="42">
        <f t="shared" si="66"/>
        <v>632.07070513146391</v>
      </c>
      <c r="CI61" s="42">
        <f t="shared" si="67"/>
        <v>520</v>
      </c>
      <c r="CJ61" s="42">
        <f t="shared" si="50"/>
        <v>112.07070513146391</v>
      </c>
    </row>
    <row r="62" spans="1:88" x14ac:dyDescent="0.2">
      <c r="A62" s="27">
        <f t="shared" si="51"/>
        <v>11.742166666666659</v>
      </c>
      <c r="B62">
        <f t="shared" si="13"/>
        <v>11.742166666666659</v>
      </c>
      <c r="C62" s="1">
        <f t="shared" si="14"/>
        <v>12.5</v>
      </c>
      <c r="D62" s="1">
        <f t="shared" si="68"/>
        <v>17.150174285638546</v>
      </c>
      <c r="E62">
        <f t="shared" si="15"/>
        <v>0.75414738351315513</v>
      </c>
      <c r="F62" s="1">
        <f t="shared" si="16"/>
        <v>43.231378672728638</v>
      </c>
      <c r="G62" s="1">
        <f t="shared" si="17"/>
        <v>3.3998747986094691E-3</v>
      </c>
      <c r="H62">
        <f t="shared" si="18"/>
        <v>0.68466748332111582</v>
      </c>
      <c r="I62">
        <f t="shared" si="19"/>
        <v>0.72885556681878305</v>
      </c>
      <c r="J62" s="1">
        <f t="shared" si="52"/>
        <v>0.37292922900375275</v>
      </c>
      <c r="K62" s="2">
        <f t="shared" si="71"/>
        <v>21.378108669004934</v>
      </c>
      <c r="L62" s="33">
        <f t="shared" si="72"/>
        <v>5.4921666666666589</v>
      </c>
      <c r="M62" s="1">
        <f t="shared" si="21"/>
        <v>12.5</v>
      </c>
      <c r="N62" s="1">
        <f t="shared" si="69"/>
        <v>13.653347380567315</v>
      </c>
      <c r="O62">
        <f t="shared" si="22"/>
        <v>0.41398173097833668</v>
      </c>
      <c r="P62" s="1">
        <f t="shared" si="73"/>
        <v>23.731436807675351</v>
      </c>
      <c r="Q62" s="1">
        <f t="shared" si="23"/>
        <v>5.3644069914376546E-3</v>
      </c>
      <c r="R62">
        <f t="shared" si="24"/>
        <v>0.40225788691816411</v>
      </c>
      <c r="S62">
        <f t="shared" si="74"/>
        <v>0.91552640181052858</v>
      </c>
      <c r="T62" s="1">
        <f t="shared" si="53"/>
        <v>9.2996454748550839E-2</v>
      </c>
      <c r="U62" s="36">
        <f t="shared" si="3"/>
        <v>5.3310069601080095</v>
      </c>
      <c r="V62">
        <f t="shared" si="75"/>
        <v>17.992166666666659</v>
      </c>
      <c r="W62" s="1">
        <f t="shared" si="25"/>
        <v>12.5</v>
      </c>
      <c r="X62" s="1">
        <f t="shared" si="70"/>
        <v>21.90817339170728</v>
      </c>
      <c r="Y62">
        <f t="shared" si="26"/>
        <v>0.96360471600866671</v>
      </c>
      <c r="Z62" s="1">
        <f t="shared" si="27"/>
        <v>55.238486904955415</v>
      </c>
      <c r="AA62" s="1">
        <f t="shared" si="76"/>
        <v>2.0834719651223535E-3</v>
      </c>
      <c r="AB62">
        <f t="shared" si="77"/>
        <v>0.82125361822620435</v>
      </c>
      <c r="AC62" s="28">
        <f t="shared" si="78"/>
        <v>0.57056331335827026</v>
      </c>
      <c r="AD62" s="1">
        <f t="shared" si="54"/>
        <v>0.75382308672773413</v>
      </c>
      <c r="AE62" s="2">
        <f t="shared" si="8"/>
        <v>43.21278841114399</v>
      </c>
      <c r="AF62" s="2"/>
      <c r="AG62" s="1">
        <f t="shared" si="79"/>
        <v>6.196717632745161E-3</v>
      </c>
      <c r="AH62" s="1">
        <f t="shared" si="80"/>
        <v>8.5780265718808368E-3</v>
      </c>
      <c r="AI62">
        <f t="shared" si="28"/>
        <v>0.62559813076712911</v>
      </c>
      <c r="AJ62" s="2">
        <f t="shared" si="55"/>
        <v>35.862313228688926</v>
      </c>
      <c r="AK62" s="1">
        <f t="shared" si="56"/>
        <v>1.0582147668969116E-2</v>
      </c>
      <c r="AL62" s="1"/>
      <c r="AM62">
        <f t="shared" si="29"/>
        <v>0.30557355112937368</v>
      </c>
      <c r="AN62" s="40">
        <f t="shared" si="30"/>
        <v>0.6082276097320336</v>
      </c>
      <c r="AP62">
        <v>4</v>
      </c>
      <c r="AQ62">
        <f t="shared" si="31"/>
        <v>0.3127990653835645</v>
      </c>
      <c r="AR62" s="2">
        <f t="shared" si="32"/>
        <v>17.931156614344459</v>
      </c>
      <c r="AT62" s="27">
        <f t="shared" si="57"/>
        <v>11.742166666666659</v>
      </c>
      <c r="AU62" s="1">
        <f t="shared" si="81"/>
        <v>0.31492565288567259</v>
      </c>
      <c r="AW62" s="1">
        <f t="shared" si="34"/>
        <v>0.43910421505450176</v>
      </c>
      <c r="AX62" s="2">
        <f t="shared" si="35"/>
        <v>25.171579206945957</v>
      </c>
      <c r="AY62" s="1">
        <f t="shared" si="36"/>
        <v>0.43910421505450176</v>
      </c>
      <c r="AZ62" s="2">
        <f t="shared" si="37"/>
        <v>25.171579206945957</v>
      </c>
      <c r="BA62" s="1"/>
      <c r="BB62" s="1">
        <f t="shared" si="38"/>
        <v>1.0647023458216309</v>
      </c>
      <c r="BC62" s="2">
        <f t="shared" si="39"/>
        <v>61.03389243563489</v>
      </c>
      <c r="BE62" s="46">
        <f t="shared" si="58"/>
        <v>11.742166666666659</v>
      </c>
      <c r="BF62" s="42">
        <f t="shared" si="59"/>
        <v>8.1277059189286209</v>
      </c>
      <c r="BG62">
        <v>6.5</v>
      </c>
      <c r="BH62" s="1">
        <f t="shared" si="40"/>
        <v>0.46121747022228482</v>
      </c>
      <c r="BI62" s="2">
        <f t="shared" si="41"/>
        <v>26.439218038220147</v>
      </c>
      <c r="BJ62" s="1">
        <f>BH62/(SQRT(AP62)-1)</f>
        <v>0.46121747022228482</v>
      </c>
      <c r="BK62" s="2">
        <f t="shared" si="42"/>
        <v>26.439218038220147</v>
      </c>
      <c r="BM62" s="1">
        <f>BJ62+AI62</f>
        <v>1.0868156009894139</v>
      </c>
      <c r="BN62" s="2">
        <f t="shared" si="43"/>
        <v>62.301531266909073</v>
      </c>
      <c r="BP62" s="27">
        <f t="shared" si="60"/>
        <v>11.742166666666659</v>
      </c>
      <c r="BQ62" s="1">
        <f t="shared" si="11"/>
        <v>8.4678381693539038</v>
      </c>
      <c r="BR62">
        <v>6.5</v>
      </c>
      <c r="BS62" s="42">
        <f t="shared" si="44"/>
        <v>0.45554587085418224</v>
      </c>
      <c r="BT62" s="2">
        <f t="shared" si="45"/>
        <v>26.114094507564584</v>
      </c>
      <c r="BU62" s="1">
        <f t="shared" si="46"/>
        <v>0.45554587085418224</v>
      </c>
      <c r="BV62" s="2">
        <f t="shared" si="47"/>
        <v>26.114094507564584</v>
      </c>
      <c r="BX62" s="1">
        <f t="shared" si="48"/>
        <v>1.0811440016213114</v>
      </c>
      <c r="BY62" s="2">
        <f t="shared" si="49"/>
        <v>61.976407736253513</v>
      </c>
      <c r="BZ62" s="2"/>
      <c r="CA62" s="27">
        <f t="shared" si="61"/>
        <v>11.742166666666659</v>
      </c>
      <c r="CB62" s="1">
        <f t="shared" si="12"/>
        <v>8.3623910763763174</v>
      </c>
      <c r="CC62">
        <v>6.5</v>
      </c>
      <c r="CD62" s="1">
        <f t="shared" si="62"/>
        <v>0.11742166666666674</v>
      </c>
      <c r="CE62" s="1">
        <f t="shared" si="63"/>
        <v>8.3623910763763173E-2</v>
      </c>
      <c r="CF62" s="1">
        <f t="shared" si="64"/>
        <v>6.5000000000000002E-2</v>
      </c>
      <c r="CG62" s="41">
        <f t="shared" si="65"/>
        <v>939.3733333333339</v>
      </c>
      <c r="CH62" s="42">
        <f t="shared" si="66"/>
        <v>668.99128611010542</v>
      </c>
      <c r="CI62" s="42">
        <f t="shared" si="67"/>
        <v>520</v>
      </c>
      <c r="CJ62" s="42">
        <f t="shared" si="50"/>
        <v>148.99128611010542</v>
      </c>
    </row>
    <row r="63" spans="1:88" x14ac:dyDescent="0.2">
      <c r="A63" s="27">
        <f t="shared" si="51"/>
        <v>11.991999999999992</v>
      </c>
      <c r="B63">
        <f t="shared" si="13"/>
        <v>11.991999999999992</v>
      </c>
      <c r="C63" s="1">
        <f t="shared" si="14"/>
        <v>12.5</v>
      </c>
      <c r="D63" s="1">
        <f t="shared" si="68"/>
        <v>17.322184157894171</v>
      </c>
      <c r="E63">
        <f t="shared" si="15"/>
        <v>0.76465967041322236</v>
      </c>
      <c r="F63" s="1">
        <f t="shared" si="16"/>
        <v>43.833993845343954</v>
      </c>
      <c r="G63" s="1">
        <f t="shared" si="17"/>
        <v>3.3326883026213242E-3</v>
      </c>
      <c r="H63">
        <f t="shared" si="18"/>
        <v>0.6922914507022444</v>
      </c>
      <c r="I63">
        <f t="shared" si="19"/>
        <v>0.72161800648582897</v>
      </c>
      <c r="J63" s="1">
        <f t="shared" si="52"/>
        <v>0.38669919876404296</v>
      </c>
      <c r="K63" s="2">
        <f t="shared" si="71"/>
        <v>22.167469992843227</v>
      </c>
      <c r="L63" s="33">
        <f t="shared" si="72"/>
        <v>5.741999999999992</v>
      </c>
      <c r="M63" s="1">
        <f t="shared" si="21"/>
        <v>12.5</v>
      </c>
      <c r="N63" s="1">
        <f t="shared" si="69"/>
        <v>13.755746580974801</v>
      </c>
      <c r="O63">
        <f t="shared" si="22"/>
        <v>0.43061038524808465</v>
      </c>
      <c r="P63" s="1">
        <f t="shared" si="73"/>
        <v>24.684671765813768</v>
      </c>
      <c r="Q63" s="1">
        <f t="shared" si="23"/>
        <v>5.2848378572637614E-3</v>
      </c>
      <c r="R63">
        <f t="shared" si="24"/>
        <v>0.41742554402256848</v>
      </c>
      <c r="S63">
        <f t="shared" si="74"/>
        <v>0.90871112857577718</v>
      </c>
      <c r="T63" s="1">
        <f t="shared" si="53"/>
        <v>0.10119385571512746</v>
      </c>
      <c r="U63" s="36">
        <f t="shared" si="3"/>
        <v>5.8009216651983886</v>
      </c>
      <c r="V63">
        <f t="shared" si="75"/>
        <v>18.24199999999999</v>
      </c>
      <c r="W63" s="1">
        <f t="shared" si="25"/>
        <v>12.5</v>
      </c>
      <c r="X63" s="1">
        <f t="shared" si="70"/>
        <v>22.113809350720189</v>
      </c>
      <c r="Y63">
        <f t="shared" si="26"/>
        <v>0.97005076604755114</v>
      </c>
      <c r="Z63" s="1">
        <f t="shared" si="27"/>
        <v>55.608005696993374</v>
      </c>
      <c r="AA63" s="1">
        <f t="shared" si="76"/>
        <v>2.0449037803653603E-3</v>
      </c>
      <c r="AB63">
        <f t="shared" si="77"/>
        <v>0.82491441029837298</v>
      </c>
      <c r="AC63" s="28">
        <f t="shared" si="78"/>
        <v>0.56525765424458208</v>
      </c>
      <c r="AD63" s="1">
        <f t="shared" si="54"/>
        <v>0.77028493801629261</v>
      </c>
      <c r="AE63" s="2">
        <f t="shared" si="8"/>
        <v>44.156461414946705</v>
      </c>
      <c r="AF63" s="2"/>
      <c r="AG63" s="1">
        <f t="shared" si="79"/>
        <v>6.200088533496512E-3</v>
      </c>
      <c r="AH63" s="1">
        <f t="shared" si="80"/>
        <v>8.3632163768355867E-3</v>
      </c>
      <c r="AI63">
        <f t="shared" si="28"/>
        <v>0.63794347927419315</v>
      </c>
      <c r="AJ63" s="2">
        <f t="shared" si="55"/>
        <v>36.570008366036546</v>
      </c>
      <c r="AK63" s="1">
        <f t="shared" si="56"/>
        <v>1.0410787001421453E-2</v>
      </c>
      <c r="AL63" s="1"/>
      <c r="AM63">
        <f t="shared" si="29"/>
        <v>0.31660637511871226</v>
      </c>
      <c r="AN63" s="40">
        <f t="shared" si="30"/>
        <v>0.63018784856431576</v>
      </c>
      <c r="AP63">
        <v>4</v>
      </c>
      <c r="AQ63">
        <f t="shared" si="31"/>
        <v>0.31897173963709657</v>
      </c>
      <c r="AR63" s="2">
        <f t="shared" si="32"/>
        <v>18.285004183018273</v>
      </c>
      <c r="AT63" s="27">
        <f t="shared" si="57"/>
        <v>11.991999999999992</v>
      </c>
      <c r="AU63" s="1">
        <f t="shared" si="81"/>
        <v>0.32956311764906332</v>
      </c>
      <c r="AW63" s="1">
        <f t="shared" si="34"/>
        <v>0.44725986466809747</v>
      </c>
      <c r="AX63" s="2">
        <f t="shared" si="35"/>
        <v>25.639100522375013</v>
      </c>
      <c r="AY63" s="1">
        <f t="shared" si="36"/>
        <v>0.44725986466809747</v>
      </c>
      <c r="AZ63" s="2">
        <f t="shared" si="37"/>
        <v>25.639100522375013</v>
      </c>
      <c r="BA63" s="1"/>
      <c r="BB63" s="1">
        <f t="shared" si="38"/>
        <v>1.0852033439422906</v>
      </c>
      <c r="BC63" s="2">
        <f t="shared" si="39"/>
        <v>62.209108888411563</v>
      </c>
      <c r="BE63" s="46">
        <f t="shared" si="58"/>
        <v>11.991999999999992</v>
      </c>
      <c r="BF63" s="42">
        <f t="shared" si="59"/>
        <v>8.589789827870483</v>
      </c>
      <c r="BG63">
        <v>6.5</v>
      </c>
      <c r="BH63" s="1">
        <f t="shared" si="40"/>
        <v>0.46188947468763591</v>
      </c>
      <c r="BI63" s="2">
        <f t="shared" si="41"/>
        <v>26.477740587189317</v>
      </c>
      <c r="BJ63" s="1">
        <f>BH63/(SQRT(AP63)-1)</f>
        <v>0.46188947468763591</v>
      </c>
      <c r="BK63" s="2">
        <f t="shared" si="42"/>
        <v>26.477740587189317</v>
      </c>
      <c r="BM63" s="1">
        <f>BJ63+AI63</f>
        <v>1.099832953961829</v>
      </c>
      <c r="BN63" s="2">
        <f t="shared" si="43"/>
        <v>63.047748953225863</v>
      </c>
      <c r="BP63" s="27">
        <f t="shared" si="60"/>
        <v>11.991999999999992</v>
      </c>
      <c r="BQ63" s="1">
        <f t="shared" si="11"/>
        <v>8.9507962709290112</v>
      </c>
      <c r="BR63">
        <v>6.5</v>
      </c>
      <c r="BS63" s="42">
        <f t="shared" si="44"/>
        <v>0.4559819892178919</v>
      </c>
      <c r="BT63" s="2">
        <f t="shared" si="45"/>
        <v>26.139094923318641</v>
      </c>
      <c r="BU63" s="1">
        <f t="shared" si="46"/>
        <v>0.4559819892178919</v>
      </c>
      <c r="BV63" s="2">
        <f t="shared" si="47"/>
        <v>26.139094923318641</v>
      </c>
      <c r="BX63" s="1">
        <f t="shared" si="48"/>
        <v>1.0939254684920852</v>
      </c>
      <c r="BY63" s="2">
        <f t="shared" si="49"/>
        <v>62.709103289355198</v>
      </c>
      <c r="BZ63" s="2"/>
      <c r="CA63" s="27">
        <f t="shared" si="61"/>
        <v>11.991999999999992</v>
      </c>
      <c r="CB63" s="1">
        <f t="shared" si="12"/>
        <v>8.8385686186731043</v>
      </c>
      <c r="CC63">
        <v>6.5</v>
      </c>
      <c r="CD63" s="1">
        <f t="shared" si="62"/>
        <v>0.11992000000000008</v>
      </c>
      <c r="CE63" s="1">
        <f t="shared" si="63"/>
        <v>8.8385686186731038E-2</v>
      </c>
      <c r="CF63" s="1">
        <f t="shared" si="64"/>
        <v>6.5000000000000002E-2</v>
      </c>
      <c r="CG63" s="41">
        <f t="shared" si="65"/>
        <v>959.36000000000058</v>
      </c>
      <c r="CH63" s="42">
        <f t="shared" si="66"/>
        <v>707.08548949384829</v>
      </c>
      <c r="CI63" s="42">
        <f t="shared" si="67"/>
        <v>520</v>
      </c>
      <c r="CJ63" s="42">
        <f t="shared" si="50"/>
        <v>187.08548949384829</v>
      </c>
    </row>
    <row r="64" spans="1:88" x14ac:dyDescent="0.2">
      <c r="A64" s="27">
        <f t="shared" si="51"/>
        <v>12.241833333333325</v>
      </c>
      <c r="B64">
        <f t="shared" si="13"/>
        <v>12.241833333333325</v>
      </c>
      <c r="C64" s="1">
        <f t="shared" si="14"/>
        <v>12.5</v>
      </c>
      <c r="D64" s="1">
        <f t="shared" si="68"/>
        <v>17.496070512006714</v>
      </c>
      <c r="E64">
        <f t="shared" si="15"/>
        <v>0.77496412262445535</v>
      </c>
      <c r="F64" s="1">
        <f t="shared" si="16"/>
        <v>44.424694927516548</v>
      </c>
      <c r="G64" s="1">
        <f t="shared" si="17"/>
        <v>3.2667730143508479E-3</v>
      </c>
      <c r="H64">
        <f t="shared" si="18"/>
        <v>0.69969044334454078</v>
      </c>
      <c r="I64">
        <f t="shared" si="19"/>
        <v>0.71444613757253939</v>
      </c>
      <c r="J64" s="1">
        <f t="shared" si="52"/>
        <v>0.40061938721868284</v>
      </c>
      <c r="K64" s="2">
        <f t="shared" si="71"/>
        <v>22.965442579414937</v>
      </c>
      <c r="L64" s="33">
        <f t="shared" si="72"/>
        <v>5.9918333333333251</v>
      </c>
      <c r="M64" s="1">
        <f t="shared" si="21"/>
        <v>12.5</v>
      </c>
      <c r="N64" s="1">
        <f t="shared" si="69"/>
        <v>13.861892608675207</v>
      </c>
      <c r="O64">
        <f t="shared" si="22"/>
        <v>0.44698884720396309</v>
      </c>
      <c r="P64" s="1">
        <f t="shared" si="73"/>
        <v>25.623564489399158</v>
      </c>
      <c r="Q64" s="1">
        <f t="shared" si="23"/>
        <v>5.2042115247720767E-3</v>
      </c>
      <c r="R64">
        <f t="shared" si="24"/>
        <v>0.43225218247495645</v>
      </c>
      <c r="S64">
        <f t="shared" si="74"/>
        <v>0.90175276586525477</v>
      </c>
      <c r="T64" s="1">
        <f t="shared" si="53"/>
        <v>0.10969120282923603</v>
      </c>
      <c r="U64" s="36">
        <f t="shared" si="3"/>
        <v>6.288030735433912</v>
      </c>
      <c r="V64">
        <f t="shared" si="75"/>
        <v>18.491833333333325</v>
      </c>
      <c r="W64" s="1">
        <f t="shared" si="25"/>
        <v>12.5</v>
      </c>
      <c r="X64" s="1">
        <f t="shared" si="70"/>
        <v>22.32034722014372</v>
      </c>
      <c r="Y64">
        <f t="shared" si="26"/>
        <v>0.97637777990462837</v>
      </c>
      <c r="Z64" s="1">
        <f t="shared" si="27"/>
        <v>55.970700758864041</v>
      </c>
      <c r="AA64" s="1">
        <f t="shared" si="76"/>
        <v>2.0072344743810523E-3</v>
      </c>
      <c r="AB64">
        <f t="shared" si="77"/>
        <v>0.82847426838614646</v>
      </c>
      <c r="AC64" s="28">
        <f t="shared" si="78"/>
        <v>0.56002713025534701</v>
      </c>
      <c r="AD64" s="1">
        <f t="shared" si="54"/>
        <v>0.78681899027167868</v>
      </c>
      <c r="AE64" s="2">
        <f t="shared" si="8"/>
        <v>45.104273327675841</v>
      </c>
      <c r="AF64" s="2"/>
      <c r="AG64" s="1">
        <f t="shared" si="79"/>
        <v>6.1982037610034714E-3</v>
      </c>
      <c r="AH64" s="1">
        <f t="shared" si="80"/>
        <v>8.1509512614774404E-3</v>
      </c>
      <c r="AI64">
        <f t="shared" si="28"/>
        <v>0.6501410849434599</v>
      </c>
      <c r="AJ64" s="2">
        <f t="shared" si="55"/>
        <v>37.269234168733369</v>
      </c>
      <c r="AK64" s="1">
        <f t="shared" si="56"/>
        <v>1.0239909000078968E-2</v>
      </c>
      <c r="AL64" s="1"/>
      <c r="AM64">
        <f t="shared" si="29"/>
        <v>0.32788987683985399</v>
      </c>
      <c r="AN64" s="40">
        <f t="shared" si="30"/>
        <v>0.65264704785002781</v>
      </c>
      <c r="AP64">
        <v>4</v>
      </c>
      <c r="AQ64">
        <f t="shared" si="31"/>
        <v>0.32507054247172995</v>
      </c>
      <c r="AR64" s="2">
        <f t="shared" si="32"/>
        <v>18.634617084366685</v>
      </c>
      <c r="AT64" s="27">
        <f t="shared" si="57"/>
        <v>12.241833333333325</v>
      </c>
      <c r="AU64" s="1">
        <f t="shared" si="81"/>
        <v>0.34458090968321076</v>
      </c>
      <c r="AW64" s="1">
        <f t="shared" si="34"/>
        <v>0.45535219959518436</v>
      </c>
      <c r="AX64" s="2">
        <f t="shared" si="35"/>
        <v>26.102992333481904</v>
      </c>
      <c r="AY64" s="1">
        <f t="shared" si="36"/>
        <v>0.45535219959518436</v>
      </c>
      <c r="AZ64" s="2">
        <f t="shared" si="37"/>
        <v>26.102992333481904</v>
      </c>
      <c r="BA64" s="1"/>
      <c r="BB64" s="1">
        <f t="shared" si="38"/>
        <v>1.1054932845386443</v>
      </c>
      <c r="BC64" s="2">
        <f t="shared" si="39"/>
        <v>63.372226502215277</v>
      </c>
      <c r="BE64" s="46">
        <f t="shared" si="58"/>
        <v>12.241833333333325</v>
      </c>
      <c r="BF64" s="42">
        <f t="shared" si="59"/>
        <v>9.0752935187691648</v>
      </c>
      <c r="BG64">
        <v>8.5</v>
      </c>
      <c r="BH64" s="1">
        <f t="shared" si="40"/>
        <v>0.49688667212298093</v>
      </c>
      <c r="BI64" s="2">
        <f t="shared" si="41"/>
        <v>28.483949357368331</v>
      </c>
      <c r="BJ64" s="1">
        <f>BH64/(SQRT(AP64)-1)</f>
        <v>0.49688667212298093</v>
      </c>
      <c r="BK64" s="2">
        <f t="shared" si="42"/>
        <v>28.483949357368331</v>
      </c>
      <c r="BM64" s="1">
        <f>BJ64+AI64</f>
        <v>1.1470277570664409</v>
      </c>
      <c r="BN64" s="2">
        <f t="shared" si="43"/>
        <v>65.753183526101708</v>
      </c>
      <c r="BP64" s="27">
        <f t="shared" si="60"/>
        <v>12.241833333333325</v>
      </c>
      <c r="BQ64" s="1">
        <f t="shared" si="11"/>
        <v>9.4730416087059908</v>
      </c>
      <c r="BR64">
        <v>8.6999999999999993</v>
      </c>
      <c r="BS64" s="42">
        <f t="shared" si="44"/>
        <v>0.49324074488125191</v>
      </c>
      <c r="BT64" s="2">
        <f t="shared" si="45"/>
        <v>28.274947158797879</v>
      </c>
      <c r="BU64" s="1">
        <f t="shared" si="46"/>
        <v>0.49324074488125191</v>
      </c>
      <c r="BV64" s="2">
        <f t="shared" si="47"/>
        <v>28.274947158797879</v>
      </c>
      <c r="BX64" s="1">
        <f t="shared" si="48"/>
        <v>1.1433818298247118</v>
      </c>
      <c r="BY64" s="2">
        <f t="shared" si="49"/>
        <v>65.544181327531248</v>
      </c>
      <c r="BZ64" s="2"/>
      <c r="CA64" s="27">
        <f t="shared" si="61"/>
        <v>12.241833333333325</v>
      </c>
      <c r="CB64" s="1">
        <f t="shared" si="12"/>
        <v>9.3545987975664566</v>
      </c>
      <c r="CC64">
        <v>8.6999999999999993</v>
      </c>
      <c r="CD64" s="1">
        <f t="shared" si="62"/>
        <v>0.12241833333333342</v>
      </c>
      <c r="CE64" s="1">
        <f t="shared" si="63"/>
        <v>9.354598797566456E-2</v>
      </c>
      <c r="CF64" s="1">
        <f t="shared" si="64"/>
        <v>8.6999999999999994E-2</v>
      </c>
      <c r="CG64" s="41">
        <f t="shared" si="65"/>
        <v>979.34666666666737</v>
      </c>
      <c r="CH64" s="42">
        <f t="shared" si="66"/>
        <v>748.36790380531647</v>
      </c>
      <c r="CI64" s="42">
        <f t="shared" si="67"/>
        <v>695.99999999999989</v>
      </c>
      <c r="CJ64" s="42">
        <f t="shared" si="50"/>
        <v>52.367903805316587</v>
      </c>
    </row>
    <row r="65" spans="1:88" ht="17" thickBot="1" x14ac:dyDescent="0.25">
      <c r="A65" s="29">
        <f t="shared" si="51"/>
        <v>12.491666666666658</v>
      </c>
      <c r="B65" s="30">
        <f t="shared" si="13"/>
        <v>12.491666666666658</v>
      </c>
      <c r="C65" s="31">
        <f t="shared" si="14"/>
        <v>12.5</v>
      </c>
      <c r="D65" s="31">
        <f t="shared" si="68"/>
        <v>17.671777955573994</v>
      </c>
      <c r="E65" s="30">
        <f t="shared" si="15"/>
        <v>0.7850647189283122</v>
      </c>
      <c r="F65" s="31">
        <f t="shared" si="16"/>
        <v>45.003710002259929</v>
      </c>
      <c r="G65" s="31">
        <f t="shared" si="17"/>
        <v>3.2021340444442878E-3</v>
      </c>
      <c r="H65" s="30">
        <f t="shared" si="18"/>
        <v>0.70687096103573244</v>
      </c>
      <c r="I65" s="30">
        <f t="shared" si="19"/>
        <v>0.7073425227175445</v>
      </c>
      <c r="J65" s="1">
        <f t="shared" si="52"/>
        <v>0.41468536001926565</v>
      </c>
      <c r="K65" s="2">
        <f>IF(180/$D$6*J65 &gt;180,180/$D$6*J65-360,180/$D$6*J65)</f>
        <v>23.771772230403762</v>
      </c>
      <c r="L65" s="33">
        <f t="shared" si="72"/>
        <v>6.2416666666666583</v>
      </c>
      <c r="M65" s="1">
        <f t="shared" si="21"/>
        <v>12.5</v>
      </c>
      <c r="N65" s="1">
        <f t="shared" si="69"/>
        <v>13.971700067557194</v>
      </c>
      <c r="O65">
        <f t="shared" si="22"/>
        <v>0.46311413345792235</v>
      </c>
      <c r="P65" s="1">
        <f t="shared" si="73"/>
        <v>26.547943956186629</v>
      </c>
      <c r="Q65" s="1">
        <f t="shared" si="23"/>
        <v>5.1227303014122032E-3</v>
      </c>
      <c r="R65">
        <f t="shared" si="24"/>
        <v>0.44673637685366868</v>
      </c>
      <c r="S65">
        <f t="shared" si="74"/>
        <v>0.89466564122897718</v>
      </c>
      <c r="T65" s="1">
        <f t="shared" si="53"/>
        <v>0.11848165984447177</v>
      </c>
      <c r="U65" s="36">
        <f>IF(180/$D$6*T65 &gt;180,180/$D$6*T65-360,180/$D$6*T65)</f>
        <v>6.791942284077999</v>
      </c>
      <c r="V65" s="30">
        <f t="shared" si="75"/>
        <v>18.74166666666666</v>
      </c>
      <c r="W65" s="31">
        <f t="shared" si="25"/>
        <v>12.5</v>
      </c>
      <c r="X65" s="31">
        <f t="shared" si="70"/>
        <v>22.52776219344576</v>
      </c>
      <c r="Y65" s="30">
        <f t="shared" si="26"/>
        <v>0.98258853190928319</v>
      </c>
      <c r="Z65" s="31">
        <f t="shared" si="27"/>
        <v>56.326731128557633</v>
      </c>
      <c r="AA65" s="31">
        <f t="shared" si="76"/>
        <v>1.9704430801254693E-3</v>
      </c>
      <c r="AB65" s="30">
        <f t="shared" si="77"/>
        <v>0.831936457147056</v>
      </c>
      <c r="AC65" s="32">
        <f t="shared" si="78"/>
        <v>0.55487091405984201</v>
      </c>
      <c r="AD65" s="1">
        <f t="shared" si="54"/>
        <v>0.80342325764742573</v>
      </c>
      <c r="AE65" s="2">
        <f>IF(180/$D$6*AD65 &gt;180,180/$D$6*AD65-360,180/$D$6*AD65)</f>
        <v>46.056110310998925</v>
      </c>
      <c r="AF65" s="2"/>
      <c r="AG65" s="1">
        <f t="shared" si="79"/>
        <v>6.1912889789024761E-3</v>
      </c>
      <c r="AH65" s="1">
        <f t="shared" si="80"/>
        <v>7.9414779160051248E-3</v>
      </c>
      <c r="AI65">
        <f t="shared" si="28"/>
        <v>0.66218638532973928</v>
      </c>
      <c r="AJ65" s="2">
        <f t="shared" si="55"/>
        <v>37.959729095335369</v>
      </c>
      <c r="AK65" s="1">
        <f t="shared" si="56"/>
        <v>1.0069713536674038E-2</v>
      </c>
      <c r="AL65" s="1"/>
      <c r="AM65">
        <f t="shared" si="29"/>
        <v>0.33941959333488103</v>
      </c>
      <c r="AN65" s="40">
        <f t="shared" si="30"/>
        <v>0.67559632431305927</v>
      </c>
      <c r="AP65">
        <v>4</v>
      </c>
      <c r="AQ65">
        <f t="shared" si="31"/>
        <v>0.33109319266486958</v>
      </c>
      <c r="AR65" s="2">
        <f t="shared" si="32"/>
        <v>18.979864547667681</v>
      </c>
      <c r="AT65" s="29">
        <f t="shared" si="57"/>
        <v>12.491666666666658</v>
      </c>
      <c r="AU65" s="1">
        <f t="shared" si="81"/>
        <v>0.35998132214130701</v>
      </c>
      <c r="AW65" s="1">
        <f t="shared" si="34"/>
        <v>0.46338090678016575</v>
      </c>
      <c r="AX65" s="2">
        <f t="shared" si="35"/>
        <v>26.563236694404406</v>
      </c>
      <c r="AY65" s="1">
        <f t="shared" si="36"/>
        <v>0.46338090678016575</v>
      </c>
      <c r="AZ65" s="2">
        <f t="shared" si="37"/>
        <v>26.563236694404406</v>
      </c>
      <c r="BA65" s="1"/>
      <c r="BB65" s="1">
        <f t="shared" si="38"/>
        <v>1.1255672921099049</v>
      </c>
      <c r="BC65" s="2">
        <f t="shared" si="39"/>
        <v>64.522965789739771</v>
      </c>
      <c r="BE65" s="46">
        <f t="shared" si="58"/>
        <v>12.491666666666658</v>
      </c>
      <c r="BF65" s="42">
        <f t="shared" si="59"/>
        <v>9.5858749572437265</v>
      </c>
      <c r="BG65">
        <v>8.5</v>
      </c>
      <c r="BH65" s="1">
        <f t="shared" si="40"/>
        <v>0.49598116886095145</v>
      </c>
      <c r="BI65" s="2">
        <f t="shared" si="41"/>
        <v>28.43204152706091</v>
      </c>
      <c r="BJ65" s="1">
        <f>BH65/(SQRT(AP65)-1)</f>
        <v>0.49598116886095145</v>
      </c>
      <c r="BK65" s="2">
        <f t="shared" si="42"/>
        <v>28.43204152706091</v>
      </c>
      <c r="BM65" s="1">
        <f>BJ65+AI65</f>
        <v>1.1581675541906908</v>
      </c>
      <c r="BN65" s="2">
        <f t="shared" si="43"/>
        <v>66.391770622396294</v>
      </c>
      <c r="BP65" s="27">
        <f t="shared" si="60"/>
        <v>12.491666666666658</v>
      </c>
      <c r="BQ65" s="1">
        <f t="shared" si="11"/>
        <v>10.035311237248473</v>
      </c>
      <c r="BR65">
        <v>8.6999999999999993</v>
      </c>
      <c r="BS65" s="42">
        <f t="shared" si="44"/>
        <v>0.49149636291303672</v>
      </c>
      <c r="BT65" s="2">
        <f t="shared" si="45"/>
        <v>28.174950740237772</v>
      </c>
      <c r="BU65" s="1">
        <f t="shared" si="46"/>
        <v>0.49149636291303672</v>
      </c>
      <c r="BV65" s="2">
        <f t="shared" si="47"/>
        <v>28.174950740237772</v>
      </c>
      <c r="BX65" s="1">
        <f t="shared" si="48"/>
        <v>1.1536827482427761</v>
      </c>
      <c r="BY65" s="2">
        <f t="shared" si="49"/>
        <v>66.134679835573138</v>
      </c>
      <c r="BZ65" s="2"/>
      <c r="CA65" s="27">
        <f t="shared" si="61"/>
        <v>12.491666666666658</v>
      </c>
      <c r="CB65" s="1">
        <f t="shared" si="12"/>
        <v>9.9107481143879461</v>
      </c>
      <c r="CC65">
        <v>8.6999999999999993</v>
      </c>
      <c r="CD65" s="1">
        <f t="shared" si="62"/>
        <v>0.12491666666666676</v>
      </c>
      <c r="CE65" s="1">
        <f t="shared" si="63"/>
        <v>9.9107481143879461E-2</v>
      </c>
      <c r="CF65" s="1">
        <f t="shared" si="64"/>
        <v>8.6999999999999994E-2</v>
      </c>
      <c r="CG65" s="41">
        <f t="shared" si="65"/>
        <v>999.33333333333405</v>
      </c>
      <c r="CH65" s="42">
        <f t="shared" si="66"/>
        <v>792.85984915103563</v>
      </c>
      <c r="CI65" s="42">
        <f t="shared" si="67"/>
        <v>695.99999999999989</v>
      </c>
      <c r="CJ65" s="42">
        <f t="shared" si="50"/>
        <v>96.859849151035746</v>
      </c>
    </row>
    <row r="66" spans="1:88" x14ac:dyDescent="0.2">
      <c r="A66" s="27">
        <f t="shared" ref="A66:A75" si="82">$D$5*$D$4+A65</f>
        <v>12.741499999999991</v>
      </c>
      <c r="B66">
        <f t="shared" si="13"/>
        <v>12.741499999999991</v>
      </c>
      <c r="C66" s="1">
        <f t="shared" si="14"/>
        <v>12.5</v>
      </c>
      <c r="D66" s="1">
        <f t="shared" ref="D66:D75" si="83">SQRT(B66*B66+C66*C66)</f>
        <v>17.849252708446922</v>
      </c>
      <c r="E66">
        <f t="shared" ref="E66:E75" si="84">ATAN(B66/C66)</f>
        <v>0.79496544868369257</v>
      </c>
      <c r="F66" s="1">
        <f t="shared" si="16"/>
        <v>45.571267758937786</v>
      </c>
      <c r="G66" s="1">
        <f t="shared" ref="G66:G75" si="85">1/D66/D66</f>
        <v>3.1387731105127531E-3</v>
      </c>
      <c r="H66">
        <f t="shared" ref="H66:H75" si="86">SIN(E66)</f>
        <v>0.71383940874848195</v>
      </c>
      <c r="I66">
        <f t="shared" ref="I66:I75" si="87">COS(E66)</f>
        <v>0.70030943055025152</v>
      </c>
      <c r="J66" s="1">
        <f t="shared" ref="J66:J75" si="88">MOD(D66,$D$4)/$D$4</f>
        <v>0.42889281188367617</v>
      </c>
      <c r="K66" s="2">
        <f t="shared" si="71"/>
        <v>24.586212146197994</v>
      </c>
      <c r="L66" s="33">
        <f t="shared" si="72"/>
        <v>6.4914999999999914</v>
      </c>
      <c r="M66" s="1">
        <f t="shared" si="21"/>
        <v>12.5</v>
      </c>
      <c r="N66" s="1">
        <f t="shared" ref="N66:N75" si="89">SQRT(L66*L66+M66*M66)</f>
        <v>14.085083324212174</v>
      </c>
      <c r="O66">
        <f t="shared" ref="O66:O75" si="90">ATAN(L66/M66)</f>
        <v>0.47898387853445584</v>
      </c>
      <c r="P66" s="1">
        <f t="shared" si="73"/>
        <v>27.457674565669443</v>
      </c>
      <c r="Q66" s="1">
        <f t="shared" ref="Q66:Q75" si="91">1/N66/N66</f>
        <v>5.0405875100121384E-3</v>
      </c>
      <c r="R66">
        <f t="shared" ref="R66:R75" si="92">SIN(O66)</f>
        <v>0.46087764272158344</v>
      </c>
      <c r="S66">
        <f t="shared" si="74"/>
        <v>0.88746368851880153</v>
      </c>
      <c r="T66" s="1">
        <f t="shared" ref="T66:T75" si="93">MOD(N66,$D$4)/$D$4</f>
        <v>0.12755837151798591</v>
      </c>
      <c r="U66" s="36">
        <f t="shared" si="3"/>
        <v>7.3122633354259436</v>
      </c>
      <c r="V66">
        <f t="shared" si="75"/>
        <v>18.991499999999991</v>
      </c>
      <c r="W66" s="1">
        <f t="shared" si="25"/>
        <v>12.5</v>
      </c>
      <c r="X66" s="1">
        <f t="shared" ref="X66:X75" si="94">SQRT(V66*V66+W66*W66)</f>
        <v>22.736030265857753</v>
      </c>
      <c r="Y66">
        <f t="shared" ref="Y66:Y75" si="95">ATAN(V66/W66)</f>
        <v>0.98868573125896619</v>
      </c>
      <c r="Z66" s="1">
        <f t="shared" si="27"/>
        <v>56.676252110386592</v>
      </c>
      <c r="AA66" s="1">
        <f t="shared" si="76"/>
        <v>1.9345088575983369E-3</v>
      </c>
      <c r="AB66">
        <f t="shared" si="77"/>
        <v>0.83530413084113253</v>
      </c>
      <c r="AC66" s="28">
        <f t="shared" si="78"/>
        <v>0.54978814919907115</v>
      </c>
      <c r="AD66" s="1">
        <f t="shared" ref="AD66:AD75" si="96">MOD(X66,$D$4)/$D$4</f>
        <v>0.82009581848094082</v>
      </c>
      <c r="AE66" s="2">
        <f t="shared" si="8"/>
        <v>47.0118622059138</v>
      </c>
      <c r="AF66" s="2"/>
      <c r="AG66" s="1">
        <f t="shared" si="79"/>
        <v>6.1795772708509592E-3</v>
      </c>
      <c r="AH66" s="1">
        <f t="shared" si="80"/>
        <v>7.7350208380150007E-3</v>
      </c>
      <c r="AI66">
        <f t="shared" ref="AI66:AI75" si="97">ATAN(AG66/AH66)</f>
        <v>0.67407530537905813</v>
      </c>
      <c r="AJ66" s="2">
        <f t="shared" si="55"/>
        <v>38.641259544022439</v>
      </c>
      <c r="AK66" s="1">
        <f t="shared" ref="AK66:AK75" si="98">SQRT(AG66*AG66+AH66*AH66)</f>
        <v>9.9003900231730297E-3</v>
      </c>
      <c r="AL66" s="1"/>
      <c r="AM66">
        <f t="shared" si="29"/>
        <v>0.3511908613837148</v>
      </c>
      <c r="AN66" s="40">
        <f t="shared" si="30"/>
        <v>0.69902639606631123</v>
      </c>
      <c r="AP66">
        <v>4</v>
      </c>
      <c r="AQ66">
        <f t="shared" si="31"/>
        <v>0.33703765268952901</v>
      </c>
      <c r="AR66" s="2">
        <f t="shared" si="32"/>
        <v>19.320629772011216</v>
      </c>
      <c r="AT66" s="27">
        <f t="shared" si="57"/>
        <v>12.741499999999991</v>
      </c>
      <c r="AU66" s="1">
        <f t="shared" si="81"/>
        <v>0.37576655353895599</v>
      </c>
      <c r="AW66" s="1">
        <f t="shared" si="34"/>
        <v>0.47134571087879618</v>
      </c>
      <c r="AX66" s="2">
        <f t="shared" si="35"/>
        <v>27.019817821077488</v>
      </c>
      <c r="AY66" s="1">
        <f t="shared" si="36"/>
        <v>0.47134571087879618</v>
      </c>
      <c r="AZ66" s="2">
        <f t="shared" si="37"/>
        <v>27.019817821077488</v>
      </c>
      <c r="BA66" s="1"/>
      <c r="BB66" s="1">
        <f t="shared" si="38"/>
        <v>1.1454210162578544</v>
      </c>
      <c r="BC66" s="2">
        <f t="shared" si="39"/>
        <v>65.661077365099928</v>
      </c>
      <c r="BE66" s="46">
        <f t="shared" si="58"/>
        <v>12.741499999999991</v>
      </c>
      <c r="BF66" s="42">
        <f t="shared" si="59"/>
        <v>10.123386281810626</v>
      </c>
      <c r="BG66">
        <v>8.5</v>
      </c>
      <c r="BH66" s="1">
        <f t="shared" si="40"/>
        <v>0.49463730582439269</v>
      </c>
      <c r="BI66" s="2">
        <f t="shared" si="41"/>
        <v>28.355004792481108</v>
      </c>
      <c r="BJ66" s="1">
        <f>BH66/(SQRT(AP66)-1)</f>
        <v>0.49463730582439269</v>
      </c>
      <c r="BK66" s="2">
        <f t="shared" si="42"/>
        <v>28.355004792481108</v>
      </c>
      <c r="BM66" s="1">
        <f>BJ66+AI66</f>
        <v>1.1687126112034507</v>
      </c>
      <c r="BN66" s="2">
        <f t="shared" si="43"/>
        <v>66.996264336503543</v>
      </c>
      <c r="BP66" s="27">
        <f t="shared" si="60"/>
        <v>12.741499999999991</v>
      </c>
      <c r="BQ66" s="1">
        <f t="shared" si="11"/>
        <v>10.614413056133946</v>
      </c>
      <c r="BR66">
        <v>8.6999999999999993</v>
      </c>
      <c r="BS66" s="42">
        <f t="shared" si="44"/>
        <v>0.4895387759597008</v>
      </c>
      <c r="BT66" s="2">
        <f t="shared" si="45"/>
        <v>28.062732379855458</v>
      </c>
      <c r="BU66" s="1">
        <f t="shared" si="46"/>
        <v>0.4895387759597008</v>
      </c>
      <c r="BV66" s="2">
        <f t="shared" si="47"/>
        <v>28.062732379855458</v>
      </c>
      <c r="BX66" s="1">
        <f t="shared" si="48"/>
        <v>1.163614081338759</v>
      </c>
      <c r="BY66" s="2">
        <f t="shared" si="49"/>
        <v>66.703991923877908</v>
      </c>
      <c r="BZ66" s="2"/>
      <c r="CA66" s="27">
        <f t="shared" si="61"/>
        <v>12.741499999999991</v>
      </c>
      <c r="CB66" s="1">
        <f t="shared" si="12"/>
        <v>10.482292061065717</v>
      </c>
      <c r="CC66">
        <v>8.6999999999999993</v>
      </c>
      <c r="CD66" s="1">
        <f t="shared" si="62"/>
        <v>0.12741500000000008</v>
      </c>
      <c r="CE66" s="1">
        <f t="shared" si="63"/>
        <v>0.10482292061065718</v>
      </c>
      <c r="CF66" s="1">
        <f t="shared" si="64"/>
        <v>8.6999999999999994E-2</v>
      </c>
      <c r="CG66" s="41">
        <f t="shared" si="65"/>
        <v>1019.3200000000006</v>
      </c>
      <c r="CH66" s="42">
        <f t="shared" si="66"/>
        <v>838.58336488525742</v>
      </c>
      <c r="CI66" s="42">
        <f t="shared" si="67"/>
        <v>695.99999999999989</v>
      </c>
      <c r="CJ66" s="42">
        <f t="shared" si="50"/>
        <v>142.58336488525754</v>
      </c>
    </row>
    <row r="67" spans="1:88" x14ac:dyDescent="0.2">
      <c r="A67" s="27">
        <f t="shared" si="82"/>
        <v>12.991333333333325</v>
      </c>
      <c r="B67">
        <f t="shared" si="13"/>
        <v>12.991333333333325</v>
      </c>
      <c r="C67" s="1">
        <f t="shared" si="14"/>
        <v>12.5</v>
      </c>
      <c r="D67" s="1">
        <f t="shared" si="83"/>
        <v>18.028442577709743</v>
      </c>
      <c r="E67">
        <f t="shared" si="84"/>
        <v>0.80467030172885523</v>
      </c>
      <c r="F67" s="1">
        <f t="shared" si="16"/>
        <v>46.127596914392974</v>
      </c>
      <c r="G67" s="1">
        <f t="shared" si="85"/>
        <v>3.0766888530710979E-3</v>
      </c>
      <c r="H67">
        <f t="shared" si="86"/>
        <v>0.72060208624985334</v>
      </c>
      <c r="I67">
        <f t="shared" si="87"/>
        <v>0.69334885396339907</v>
      </c>
      <c r="J67" s="1">
        <f t="shared" si="88"/>
        <v>0.44323756459317487</v>
      </c>
      <c r="K67" s="2">
        <f t="shared" si="71"/>
        <v>25.408522811073716</v>
      </c>
      <c r="L67" s="33">
        <f t="shared" si="72"/>
        <v>6.7413333333333245</v>
      </c>
      <c r="M67" s="1">
        <f t="shared" si="21"/>
        <v>12.5</v>
      </c>
      <c r="N67" s="1">
        <f t="shared" si="89"/>
        <v>14.201956735292184</v>
      </c>
      <c r="O67">
        <f t="shared" si="90"/>
        <v>0.49459630597104709</v>
      </c>
      <c r="P67" s="1">
        <f t="shared" si="73"/>
        <v>28.35265448241671</v>
      </c>
      <c r="Q67" s="1">
        <f t="shared" si="91"/>
        <v>4.9579669729944015E-3</v>
      </c>
      <c r="R67">
        <f t="shared" si="92"/>
        <v>0.47467637445908839</v>
      </c>
      <c r="S67">
        <f t="shared" si="74"/>
        <v>0.88016040556842556</v>
      </c>
      <c r="T67" s="1">
        <f t="shared" si="93"/>
        <v>0.13691448181124882</v>
      </c>
      <c r="U67" s="36">
        <f t="shared" si="3"/>
        <v>7.8486008681607604</v>
      </c>
      <c r="V67">
        <f t="shared" si="75"/>
        <v>19.241333333333323</v>
      </c>
      <c r="W67" s="1">
        <f t="shared" si="25"/>
        <v>12.5</v>
      </c>
      <c r="X67" s="1">
        <f t="shared" si="94"/>
        <v>22.94512820719126</v>
      </c>
      <c r="Y67">
        <f t="shared" si="95"/>
        <v>0.9946720227747754</v>
      </c>
      <c r="Z67" s="1">
        <f t="shared" si="27"/>
        <v>57.019415318299224</v>
      </c>
      <c r="AA67" s="1">
        <f t="shared" si="76"/>
        <v>1.8994113229619028E-3</v>
      </c>
      <c r="AB67">
        <f t="shared" si="77"/>
        <v>0.83858033651356423</v>
      </c>
      <c r="AC67" s="28">
        <f t="shared" si="78"/>
        <v>0.54477795404439533</v>
      </c>
      <c r="AD67" s="1">
        <f t="shared" si="96"/>
        <v>0.83683481311737895</v>
      </c>
      <c r="AE67" s="2">
        <f t="shared" si="8"/>
        <v>47.97142240800261</v>
      </c>
      <c r="AF67" s="2"/>
      <c r="AG67" s="1">
        <f t="shared" si="79"/>
        <v>6.1633071800806516E-3</v>
      </c>
      <c r="AH67" s="1">
        <f t="shared" si="80"/>
        <v>7.5317823264363665E-3</v>
      </c>
      <c r="AI67">
        <f t="shared" si="97"/>
        <v>0.68580425129098299</v>
      </c>
      <c r="AJ67" s="2">
        <f t="shared" si="55"/>
        <v>39.313619500756985</v>
      </c>
      <c r="AK67" s="1">
        <f t="shared" si="98"/>
        <v>9.7321169541294012E-3</v>
      </c>
      <c r="AL67" s="1"/>
      <c r="AM67">
        <f t="shared" si="29"/>
        <v>0.36319884474796743</v>
      </c>
      <c r="AN67" s="40">
        <f t="shared" si="30"/>
        <v>0.7229276368391071</v>
      </c>
      <c r="AP67">
        <v>4</v>
      </c>
      <c r="AQ67">
        <f t="shared" si="31"/>
        <v>0.3429021256454915</v>
      </c>
      <c r="AR67" s="2">
        <f t="shared" si="32"/>
        <v>19.656809750378493</v>
      </c>
      <c r="AT67" s="27">
        <f t="shared" si="57"/>
        <v>12.991333333333325</v>
      </c>
      <c r="AU67" s="1">
        <f t="shared" si="81"/>
        <v>0.39193870889327942</v>
      </c>
      <c r="AW67" s="1">
        <f t="shared" si="34"/>
        <v>0.47924637334004916</v>
      </c>
      <c r="AX67" s="2">
        <f t="shared" si="35"/>
        <v>27.472722038601542</v>
      </c>
      <c r="AY67" s="1">
        <f t="shared" si="36"/>
        <v>0.47924637334004916</v>
      </c>
      <c r="AZ67" s="2">
        <f t="shared" si="37"/>
        <v>27.472722038601542</v>
      </c>
      <c r="BA67" s="1"/>
      <c r="BB67" s="1">
        <f t="shared" si="38"/>
        <v>1.1650506246310322</v>
      </c>
      <c r="BC67" s="2">
        <f t="shared" si="39"/>
        <v>66.786341539358531</v>
      </c>
      <c r="BE67" s="46">
        <f t="shared" si="58"/>
        <v>12.991333333333325</v>
      </c>
      <c r="BF67" s="42">
        <f t="shared" si="59"/>
        <v>10.68990512716767</v>
      </c>
      <c r="BG67">
        <v>8.5</v>
      </c>
      <c r="BH67" s="1">
        <f t="shared" si="40"/>
        <v>0.4928511036246298</v>
      </c>
      <c r="BI67" s="2">
        <f t="shared" si="41"/>
        <v>28.252611035806801</v>
      </c>
      <c r="BJ67" s="1">
        <f>BH67/(SQRT(AP67)-1)</f>
        <v>0.4928511036246298</v>
      </c>
      <c r="BK67" s="2">
        <f t="shared" si="42"/>
        <v>28.252611035806801</v>
      </c>
      <c r="BM67" s="1">
        <f>BJ67+AI67</f>
        <v>1.1786553549156129</v>
      </c>
      <c r="BN67" s="2">
        <f t="shared" si="43"/>
        <v>67.566230536563793</v>
      </c>
      <c r="BP67" s="27">
        <f t="shared" si="60"/>
        <v>12.991333333333325</v>
      </c>
      <c r="BQ67" s="1">
        <f t="shared" si="11"/>
        <v>11.210212954595425</v>
      </c>
      <c r="BR67">
        <v>8.6999999999999993</v>
      </c>
      <c r="BS67" s="42">
        <f t="shared" si="44"/>
        <v>0.48738789784349956</v>
      </c>
      <c r="BT67" s="2">
        <f t="shared" si="45"/>
        <v>27.939433634340737</v>
      </c>
      <c r="BU67" s="1">
        <f t="shared" si="46"/>
        <v>0.48738789784349956</v>
      </c>
      <c r="BV67" s="2">
        <f t="shared" si="47"/>
        <v>27.939433634340737</v>
      </c>
      <c r="BX67" s="1">
        <f t="shared" si="48"/>
        <v>1.1731921491344826</v>
      </c>
      <c r="BY67" s="2">
        <f t="shared" si="49"/>
        <v>67.253053135097716</v>
      </c>
      <c r="BZ67" s="2"/>
      <c r="CA67" s="27">
        <f t="shared" si="61"/>
        <v>12.991333333333325</v>
      </c>
      <c r="CB67" s="1">
        <f t="shared" si="12"/>
        <v>11.069370694454344</v>
      </c>
      <c r="CC67">
        <v>8.6999999999999993</v>
      </c>
      <c r="CD67" s="1">
        <f t="shared" si="62"/>
        <v>0.12991333333333341</v>
      </c>
      <c r="CE67" s="1">
        <f t="shared" si="63"/>
        <v>0.11069370694454345</v>
      </c>
      <c r="CF67" s="1">
        <f t="shared" si="64"/>
        <v>8.6999999999999994E-2</v>
      </c>
      <c r="CG67" s="41">
        <f t="shared" si="65"/>
        <v>1039.3066666666673</v>
      </c>
      <c r="CH67" s="42">
        <f t="shared" si="66"/>
        <v>885.5496555563476</v>
      </c>
      <c r="CI67" s="42">
        <f t="shared" si="67"/>
        <v>695.99999999999989</v>
      </c>
      <c r="CJ67" s="42">
        <f t="shared" si="50"/>
        <v>189.54965555634772</v>
      </c>
    </row>
    <row r="68" spans="1:88" x14ac:dyDescent="0.2">
      <c r="A68" s="27">
        <f t="shared" si="82"/>
        <v>13.241166666666658</v>
      </c>
      <c r="B68">
        <f t="shared" si="13"/>
        <v>13.241166666666658</v>
      </c>
      <c r="C68" s="1">
        <f t="shared" si="14"/>
        <v>12.5</v>
      </c>
      <c r="D68" s="1">
        <f t="shared" si="83"/>
        <v>18.209296930261864</v>
      </c>
      <c r="E68">
        <f t="shared" si="84"/>
        <v>0.81418325924140611</v>
      </c>
      <c r="F68" s="1">
        <f t="shared" si="16"/>
        <v>46.6729256889978</v>
      </c>
      <c r="G68" s="1">
        <f t="shared" si="85"/>
        <v>3.0158771331702887E-3</v>
      </c>
      <c r="H68">
        <f t="shared" si="86"/>
        <v>0.72716517926956759</v>
      </c>
      <c r="I68">
        <f t="shared" si="87"/>
        <v>0.68646252778855854</v>
      </c>
      <c r="J68" s="1">
        <f t="shared" si="88"/>
        <v>0.45771556479748071</v>
      </c>
      <c r="K68" s="2">
        <f t="shared" si="71"/>
        <v>26.238471867371505</v>
      </c>
      <c r="L68" s="33">
        <f t="shared" si="72"/>
        <v>6.9911666666666576</v>
      </c>
      <c r="M68" s="1">
        <f t="shared" si="21"/>
        <v>12.5</v>
      </c>
      <c r="N68" s="1">
        <f t="shared" si="89"/>
        <v>14.322234859166043</v>
      </c>
      <c r="O68">
        <f t="shared" si="90"/>
        <v>0.50995019801907515</v>
      </c>
      <c r="P68" s="1">
        <f t="shared" si="73"/>
        <v>29.232813899182648</v>
      </c>
      <c r="Q68" s="1">
        <f t="shared" si="91"/>
        <v>4.8750426303688834E-3</v>
      </c>
      <c r="R68">
        <f t="shared" si="92"/>
        <v>0.48813378187220569</v>
      </c>
      <c r="S68">
        <f t="shared" si="74"/>
        <v>0.87276881875737167</v>
      </c>
      <c r="T68" s="1">
        <f t="shared" si="93"/>
        <v>0.14654315083383929</v>
      </c>
      <c r="U68" s="36">
        <f t="shared" si="3"/>
        <v>8.4005627866532073</v>
      </c>
      <c r="V68">
        <f t="shared" si="75"/>
        <v>19.491166666666658</v>
      </c>
      <c r="W68" s="1">
        <f t="shared" si="25"/>
        <v>12.5</v>
      </c>
      <c r="X68" s="1">
        <f t="shared" si="94"/>
        <v>23.155033535449206</v>
      </c>
      <c r="Y68">
        <f t="shared" si="95"/>
        <v>1.0005499877417168</v>
      </c>
      <c r="Z68" s="1">
        <f t="shared" si="27"/>
        <v>57.356368724047456</v>
      </c>
      <c r="AA68" s="1">
        <f t="shared" si="76"/>
        <v>1.8651302737135592E-3</v>
      </c>
      <c r="AB68">
        <f t="shared" si="77"/>
        <v>0.84176801717115413</v>
      </c>
      <c r="AC68" s="28">
        <f t="shared" si="78"/>
        <v>0.53983942544773778</v>
      </c>
      <c r="AD68" s="1">
        <f t="shared" si="96"/>
        <v>0.85363844179713455</v>
      </c>
      <c r="AE68" s="2">
        <f t="shared" si="8"/>
        <v>48.93468774633255</v>
      </c>
      <c r="AF68" s="2"/>
      <c r="AG68" s="1">
        <f t="shared" si="79"/>
        <v>6.1427208444167058E-3</v>
      </c>
      <c r="AH68" s="1">
        <f t="shared" si="80"/>
        <v>7.3319426935813774E-3</v>
      </c>
      <c r="AI68">
        <f t="shared" si="97"/>
        <v>0.6973701008318115</v>
      </c>
      <c r="AJ68" s="2">
        <f t="shared" si="55"/>
        <v>39.976629983989191</v>
      </c>
      <c r="AK68" s="1">
        <f t="shared" si="98"/>
        <v>9.5650615802718615E-3</v>
      </c>
      <c r="AL68" s="1"/>
      <c r="AM68">
        <f t="shared" si="29"/>
        <v>0.3754385605798054</v>
      </c>
      <c r="AN68" s="40">
        <f t="shared" si="30"/>
        <v>0.74729012854260624</v>
      </c>
      <c r="AP68">
        <v>4</v>
      </c>
      <c r="AQ68">
        <f t="shared" si="31"/>
        <v>0.34868505041590581</v>
      </c>
      <c r="AR68" s="2">
        <f t="shared" si="32"/>
        <v>19.988314991994599</v>
      </c>
      <c r="AT68" s="27">
        <f t="shared" si="57"/>
        <v>13.241166666666658</v>
      </c>
      <c r="AU68" s="1">
        <f t="shared" si="81"/>
        <v>0.40849980114624668</v>
      </c>
      <c r="AW68" s="1">
        <f t="shared" si="34"/>
        <v>0.48708269146630934</v>
      </c>
      <c r="AX68" s="2">
        <f t="shared" si="35"/>
        <v>27.92193772736805</v>
      </c>
      <c r="AY68" s="1">
        <f t="shared" si="36"/>
        <v>0.48708269146630934</v>
      </c>
      <c r="AZ68" s="2">
        <f t="shared" si="37"/>
        <v>27.92193772736805</v>
      </c>
      <c r="BA68" s="1"/>
      <c r="BB68" s="1">
        <f t="shared" si="38"/>
        <v>1.1844527922981207</v>
      </c>
      <c r="BC68" s="2">
        <f t="shared" si="39"/>
        <v>67.898567711357231</v>
      </c>
      <c r="BE68" s="46">
        <f t="shared" si="58"/>
        <v>13.241166666666658</v>
      </c>
      <c r="BF68" s="42">
        <f t="shared" si="59"/>
        <v>11.287772543413224</v>
      </c>
      <c r="BG68">
        <v>11</v>
      </c>
      <c r="BH68" s="1">
        <f t="shared" si="40"/>
        <v>0.53607000388165993</v>
      </c>
      <c r="BI68" s="2">
        <f t="shared" si="41"/>
        <v>30.73012761105057</v>
      </c>
      <c r="BJ68" s="1">
        <f>BH68/(SQRT(AP68)-1)</f>
        <v>0.53607000388165993</v>
      </c>
      <c r="BK68" s="2">
        <f t="shared" si="42"/>
        <v>30.73012761105057</v>
      </c>
      <c r="BM68" s="1">
        <f>BJ68+AI68</f>
        <v>1.2334401047134715</v>
      </c>
      <c r="BN68" s="2">
        <f t="shared" si="43"/>
        <v>70.706757595039775</v>
      </c>
      <c r="BP68" s="27">
        <f t="shared" si="60"/>
        <v>13.241166666666658</v>
      </c>
      <c r="BQ68" s="1">
        <f t="shared" si="11"/>
        <v>11.868391480160019</v>
      </c>
      <c r="BR68">
        <v>11.6</v>
      </c>
      <c r="BS68" s="42">
        <f t="shared" si="44"/>
        <v>0.53645209453236342</v>
      </c>
      <c r="BT68" s="2">
        <f t="shared" si="45"/>
        <v>30.752030896759685</v>
      </c>
      <c r="BU68" s="1">
        <f t="shared" si="46"/>
        <v>0.53645209453236342</v>
      </c>
      <c r="BV68" s="2">
        <f t="shared" si="47"/>
        <v>30.752030896759685</v>
      </c>
      <c r="BX68" s="1">
        <f t="shared" si="48"/>
        <v>1.233822195364175</v>
      </c>
      <c r="BY68" s="2">
        <f t="shared" si="49"/>
        <v>70.72866088074889</v>
      </c>
      <c r="BZ68" s="2"/>
      <c r="CA68" s="27">
        <f t="shared" si="61"/>
        <v>13.241166666666658</v>
      </c>
      <c r="CB68" s="1">
        <f t="shared" si="12"/>
        <v>11.723373617630914</v>
      </c>
      <c r="CC68">
        <v>11.6</v>
      </c>
      <c r="CD68" s="1">
        <f t="shared" si="62"/>
        <v>0.13241166666666673</v>
      </c>
      <c r="CE68" s="1">
        <f t="shared" si="63"/>
        <v>0.11723373617630914</v>
      </c>
      <c r="CF68" s="1">
        <f t="shared" si="64"/>
        <v>0.11599999999999999</v>
      </c>
      <c r="CG68" s="41">
        <f t="shared" si="65"/>
        <v>1059.2933333333337</v>
      </c>
      <c r="CH68" s="42">
        <f t="shared" si="66"/>
        <v>937.86988941047309</v>
      </c>
      <c r="CI68" s="42">
        <f t="shared" si="67"/>
        <v>927.99999999999989</v>
      </c>
      <c r="CJ68" s="42">
        <f t="shared" si="50"/>
        <v>9.8698894104732062</v>
      </c>
    </row>
    <row r="69" spans="1:88" x14ac:dyDescent="0.2">
      <c r="A69" s="27">
        <f t="shared" si="82"/>
        <v>13.490999999999991</v>
      </c>
      <c r="B69">
        <f t="shared" si="13"/>
        <v>13.490999999999991</v>
      </c>
      <c r="C69" s="1">
        <f t="shared" si="14"/>
        <v>12.5</v>
      </c>
      <c r="D69" s="1">
        <f t="shared" si="83"/>
        <v>18.391766663374124</v>
      </c>
      <c r="E69">
        <f t="shared" si="84"/>
        <v>0.8235082854992648</v>
      </c>
      <c r="F69" s="1">
        <f t="shared" si="16"/>
        <v>47.207481334352757</v>
      </c>
      <c r="G69" s="1">
        <f t="shared" si="85"/>
        <v>2.9563313118048241E-3</v>
      </c>
      <c r="H69">
        <f t="shared" si="86"/>
        <v>0.73353475209460672</v>
      </c>
      <c r="I69">
        <f t="shared" si="87"/>
        <v>0.67965194582926325</v>
      </c>
      <c r="J69" s="1">
        <f t="shared" si="88"/>
        <v>0.4723228816577017</v>
      </c>
      <c r="K69" s="2">
        <f t="shared" si="71"/>
        <v>27.075833980377801</v>
      </c>
      <c r="L69" s="33">
        <f t="shared" si="72"/>
        <v>7.2409999999999908</v>
      </c>
      <c r="M69" s="1">
        <f t="shared" si="21"/>
        <v>12.5</v>
      </c>
      <c r="N69" s="1">
        <f t="shared" si="89"/>
        <v>14.445832651668088</v>
      </c>
      <c r="O69">
        <f t="shared" si="90"/>
        <v>0.52504486434843056</v>
      </c>
      <c r="P69" s="1">
        <f t="shared" si="73"/>
        <v>30.098113242903661</v>
      </c>
      <c r="Q69" s="1">
        <f t="shared" si="91"/>
        <v>4.7919782820260489E-3</v>
      </c>
      <c r="R69">
        <f t="shared" si="92"/>
        <v>0.50125182636418386</v>
      </c>
      <c r="S69">
        <f t="shared" si="74"/>
        <v>0.86530145415720294</v>
      </c>
      <c r="T69" s="1">
        <f t="shared" si="93"/>
        <v>0.15643757051378951</v>
      </c>
      <c r="U69" s="36">
        <f t="shared" si="3"/>
        <v>8.9677588192618192</v>
      </c>
      <c r="V69">
        <f t="shared" si="75"/>
        <v>19.740999999999993</v>
      </c>
      <c r="W69" s="1">
        <f t="shared" si="25"/>
        <v>12.5</v>
      </c>
      <c r="X69" s="1">
        <f t="shared" si="94"/>
        <v>23.365724491228594</v>
      </c>
      <c r="Y69">
        <f t="shared" si="95"/>
        <v>1.0063221448218795</v>
      </c>
      <c r="Z69" s="1">
        <f t="shared" si="27"/>
        <v>57.687256709534495</v>
      </c>
      <c r="AA69" s="1">
        <f t="shared" si="76"/>
        <v>1.8316458102683726E-3</v>
      </c>
      <c r="AB69">
        <f t="shared" si="77"/>
        <v>0.84487001494050362</v>
      </c>
      <c r="AC69" s="28">
        <f t="shared" si="78"/>
        <v>0.53497164210304948</v>
      </c>
      <c r="AD69" s="1">
        <f t="shared" si="96"/>
        <v>0.87050496260669186</v>
      </c>
      <c r="AE69" s="2">
        <f t="shared" si="8"/>
        <v>49.901558365988699</v>
      </c>
      <c r="AF69" s="2"/>
      <c r="AG69" s="1">
        <f t="shared" si="79"/>
        <v>6.118062244764487E-3</v>
      </c>
      <c r="AH69" s="1">
        <f t="shared" si="80"/>
        <v>7.135660671181444E-3</v>
      </c>
      <c r="AI69">
        <f t="shared" si="97"/>
        <v>0.70877019059382995</v>
      </c>
      <c r="AJ69" s="2">
        <f t="shared" si="55"/>
        <v>40.630138314295984</v>
      </c>
      <c r="AK69" s="1">
        <f t="shared" si="98"/>
        <v>9.399379705334724E-3</v>
      </c>
      <c r="AL69" s="1"/>
      <c r="AM69">
        <f t="shared" si="29"/>
        <v>0.3879049048086497</v>
      </c>
      <c r="AN69" s="40">
        <f t="shared" si="30"/>
        <v>0.77210371180065618</v>
      </c>
      <c r="AP69">
        <v>4</v>
      </c>
      <c r="AQ69">
        <f t="shared" si="31"/>
        <v>0.35438509529691498</v>
      </c>
      <c r="AR69" s="2">
        <f t="shared" si="32"/>
        <v>20.315069157147992</v>
      </c>
      <c r="AT69" s="27">
        <f t="shared" si="57"/>
        <v>13.490999999999991</v>
      </c>
      <c r="AU69" s="1">
        <f t="shared" si="81"/>
        <v>0.42545175283332182</v>
      </c>
      <c r="AW69" s="1">
        <f t="shared" si="34"/>
        <v>0.49485449745509658</v>
      </c>
      <c r="AX69" s="2">
        <f t="shared" si="35"/>
        <v>28.367455268126555</v>
      </c>
      <c r="AY69" s="1">
        <f t="shared" si="36"/>
        <v>0.49485449745509658</v>
      </c>
      <c r="AZ69" s="2">
        <f t="shared" si="37"/>
        <v>28.367455268126555</v>
      </c>
      <c r="BA69" s="1"/>
      <c r="BB69" s="1">
        <f t="shared" si="38"/>
        <v>1.2036246880489265</v>
      </c>
      <c r="BC69" s="2">
        <f t="shared" si="39"/>
        <v>68.997593582422539</v>
      </c>
      <c r="BE69" s="46">
        <f t="shared" si="58"/>
        <v>13.490999999999991</v>
      </c>
      <c r="BF69" s="42">
        <f t="shared" si="59"/>
        <v>11.919639249908112</v>
      </c>
      <c r="BG69">
        <v>11</v>
      </c>
      <c r="BH69" s="1">
        <f t="shared" si="40"/>
        <v>0.53201118813883819</v>
      </c>
      <c r="BI69" s="2">
        <f t="shared" si="41"/>
        <v>30.497456644901551</v>
      </c>
      <c r="BJ69" s="1">
        <f>BH69/(SQRT(AP69)-1)</f>
        <v>0.53201118813883819</v>
      </c>
      <c r="BK69" s="2">
        <f t="shared" si="42"/>
        <v>30.497456644901551</v>
      </c>
      <c r="BM69" s="1">
        <f>BJ69+AI69</f>
        <v>1.240781378732668</v>
      </c>
      <c r="BN69" s="2">
        <f t="shared" si="43"/>
        <v>71.127594959197523</v>
      </c>
      <c r="BP69" s="27">
        <f t="shared" si="60"/>
        <v>13.490999999999991</v>
      </c>
      <c r="BQ69" s="1">
        <f t="shared" si="11"/>
        <v>12.58919372729917</v>
      </c>
      <c r="BR69">
        <v>11.6</v>
      </c>
      <c r="BS69" s="42">
        <f t="shared" si="44"/>
        <v>0.53068752584037782</v>
      </c>
      <c r="BT69" s="2">
        <f t="shared" si="45"/>
        <v>30.421577914416563</v>
      </c>
      <c r="BU69" s="1">
        <f t="shared" si="46"/>
        <v>0.53068752584037782</v>
      </c>
      <c r="BV69" s="2">
        <f t="shared" si="47"/>
        <v>30.421577914416563</v>
      </c>
      <c r="BX69" s="1">
        <f t="shared" si="48"/>
        <v>1.2394577164342078</v>
      </c>
      <c r="BY69" s="2">
        <f t="shared" si="49"/>
        <v>71.05171622871255</v>
      </c>
      <c r="BZ69" s="2"/>
      <c r="CA69" s="27">
        <f t="shared" si="61"/>
        <v>13.490999999999991</v>
      </c>
      <c r="CB69" s="1">
        <f t="shared" si="12"/>
        <v>12.443043517900021</v>
      </c>
      <c r="CC69">
        <v>11.6</v>
      </c>
      <c r="CD69" s="1">
        <f t="shared" si="62"/>
        <v>0.13491000000000006</v>
      </c>
      <c r="CE69" s="1">
        <f t="shared" si="63"/>
        <v>0.12443043517900021</v>
      </c>
      <c r="CF69" s="1">
        <f t="shared" si="64"/>
        <v>0.11599999999999999</v>
      </c>
      <c r="CG69" s="41">
        <f t="shared" si="65"/>
        <v>1079.2800000000004</v>
      </c>
      <c r="CH69" s="42">
        <f t="shared" si="66"/>
        <v>995.4434814320017</v>
      </c>
      <c r="CI69" s="42">
        <f t="shared" si="67"/>
        <v>927.99999999999989</v>
      </c>
      <c r="CJ69" s="42">
        <f t="shared" si="50"/>
        <v>67.443481432001818</v>
      </c>
    </row>
    <row r="70" spans="1:88" x14ac:dyDescent="0.2">
      <c r="A70" s="27">
        <f t="shared" si="82"/>
        <v>13.740833333333324</v>
      </c>
      <c r="B70">
        <f t="shared" si="13"/>
        <v>13.740833333333324</v>
      </c>
      <c r="C70" s="1">
        <f t="shared" si="14"/>
        <v>12.5</v>
      </c>
      <c r="D70" s="1">
        <f t="shared" si="83"/>
        <v>18.575804173559867</v>
      </c>
      <c r="E70">
        <f t="shared" si="84"/>
        <v>0.83264932048604956</v>
      </c>
      <c r="F70" s="1">
        <f t="shared" si="16"/>
        <v>47.731489709391376</v>
      </c>
      <c r="G70" s="1">
        <f t="shared" si="85"/>
        <v>2.8980425113493756E-3</v>
      </c>
      <c r="H70">
        <f t="shared" si="86"/>
        <v>0.73971674146369026</v>
      </c>
      <c r="I70">
        <f t="shared" si="87"/>
        <v>0.67291837721847059</v>
      </c>
      <c r="J70" s="1">
        <f t="shared" si="88"/>
        <v>0.48705570435435885</v>
      </c>
      <c r="K70" s="2">
        <f t="shared" si="71"/>
        <v>27.920390695472797</v>
      </c>
      <c r="L70" s="33">
        <f t="shared" si="72"/>
        <v>7.4908333333333239</v>
      </c>
      <c r="M70" s="1">
        <f t="shared" si="21"/>
        <v>12.5</v>
      </c>
      <c r="N70" s="1">
        <f t="shared" si="89"/>
        <v>14.572665645920024</v>
      </c>
      <c r="O70">
        <f t="shared" si="90"/>
        <v>0.53988011012802706</v>
      </c>
      <c r="P70" s="1">
        <f t="shared" si="73"/>
        <v>30.948541344918745</v>
      </c>
      <c r="Q70" s="1">
        <f t="shared" si="91"/>
        <v>4.7089274439662916E-3</v>
      </c>
      <c r="R70">
        <f t="shared" si="92"/>
        <v>0.51403315737437294</v>
      </c>
      <c r="S70">
        <f t="shared" si="74"/>
        <v>0.85777031489771971</v>
      </c>
      <c r="T70" s="1">
        <f t="shared" si="93"/>
        <v>0.16659097899293049</v>
      </c>
      <c r="U70" s="36">
        <f t="shared" si="3"/>
        <v>9.5498013435437858</v>
      </c>
      <c r="V70">
        <f t="shared" si="75"/>
        <v>19.990833333333324</v>
      </c>
      <c r="W70" s="1">
        <f t="shared" si="25"/>
        <v>12.5</v>
      </c>
      <c r="X70" s="1">
        <f t="shared" si="94"/>
        <v>23.577180012908897</v>
      </c>
      <c r="Y70">
        <f t="shared" si="95"/>
        <v>1.011990951029841</v>
      </c>
      <c r="Z70" s="1">
        <f t="shared" si="27"/>
        <v>58.012220122729737</v>
      </c>
      <c r="AA70" s="1">
        <f t="shared" si="76"/>
        <v>1.7989383542815487E-3</v>
      </c>
      <c r="AB70">
        <f t="shared" si="77"/>
        <v>0.84788907419750847</v>
      </c>
      <c r="AC70" s="28">
        <f t="shared" si="78"/>
        <v>0.53017366763777685</v>
      </c>
      <c r="AD70" s="1">
        <f t="shared" si="96"/>
        <v>0.88743268949237331</v>
      </c>
      <c r="AE70" s="2">
        <f t="shared" si="8"/>
        <v>50.871937614212477</v>
      </c>
      <c r="AF70" s="2"/>
      <c r="AG70" s="1">
        <f t="shared" si="79"/>
        <v>6.0895755807376098E-3</v>
      </c>
      <c r="AH70" s="1">
        <f t="shared" si="80"/>
        <v>6.9430739854325586E-3</v>
      </c>
      <c r="AI70">
        <f t="shared" si="97"/>
        <v>0.72000230068011817</v>
      </c>
      <c r="AJ70" s="2">
        <f t="shared" si="55"/>
        <v>41.274017236439889</v>
      </c>
      <c r="AK70" s="1">
        <f t="shared" si="98"/>
        <v>9.2352155968719075E-3</v>
      </c>
      <c r="AL70" s="1"/>
      <c r="AM70">
        <f t="shared" si="29"/>
        <v>0.40059267635490797</v>
      </c>
      <c r="AN70" s="40">
        <f t="shared" si="30"/>
        <v>0.79735803414591555</v>
      </c>
      <c r="AP70">
        <v>4</v>
      </c>
      <c r="AQ70">
        <f t="shared" si="31"/>
        <v>0.36000115034005914</v>
      </c>
      <c r="AR70" s="2">
        <f t="shared" si="32"/>
        <v>20.637008618219948</v>
      </c>
      <c r="AT70" s="27">
        <f t="shared" si="57"/>
        <v>13.740833333333324</v>
      </c>
      <c r="AU70" s="1">
        <f t="shared" si="81"/>
        <v>0.44279639796116704</v>
      </c>
      <c r="AW70" s="1">
        <f t="shared" si="34"/>
        <v>0.50256165742541592</v>
      </c>
      <c r="AX70" s="2">
        <f t="shared" si="35"/>
        <v>28.809266986170339</v>
      </c>
      <c r="AY70" s="1">
        <f t="shared" si="36"/>
        <v>0.50256165742541592</v>
      </c>
      <c r="AZ70" s="2">
        <f t="shared" si="37"/>
        <v>28.809266986170339</v>
      </c>
      <c r="BA70" s="1"/>
      <c r="BB70" s="1">
        <f t="shared" si="38"/>
        <v>1.2225639581055341</v>
      </c>
      <c r="BC70" s="2">
        <f t="shared" si="39"/>
        <v>70.083284222610231</v>
      </c>
      <c r="BE70" s="46">
        <f t="shared" si="58"/>
        <v>13.740833333333324</v>
      </c>
      <c r="BF70" s="42">
        <f t="shared" si="59"/>
        <v>12.588522522411816</v>
      </c>
      <c r="BG70">
        <v>11</v>
      </c>
      <c r="BH70" s="1">
        <f t="shared" si="40"/>
        <v>0.52746888803824077</v>
      </c>
      <c r="BI70" s="2">
        <f t="shared" si="41"/>
        <v>30.237070014931</v>
      </c>
      <c r="BJ70" s="1">
        <f>BH70/(SQRT(AP70)-1)</f>
        <v>0.52746888803824077</v>
      </c>
      <c r="BK70" s="2">
        <f t="shared" si="42"/>
        <v>30.237070014931</v>
      </c>
      <c r="BM70" s="1">
        <f>BJ70+AI70</f>
        <v>1.2474711887183589</v>
      </c>
      <c r="BN70" s="2">
        <f t="shared" si="43"/>
        <v>71.511087251370896</v>
      </c>
      <c r="BP70" s="27">
        <f t="shared" si="60"/>
        <v>13.740833333333324</v>
      </c>
      <c r="BQ70" s="1">
        <f t="shared" si="11"/>
        <v>13.32666198949439</v>
      </c>
      <c r="BR70">
        <v>11.6</v>
      </c>
      <c r="BS70" s="42">
        <f t="shared" si="44"/>
        <v>0.52493291038353773</v>
      </c>
      <c r="BT70" s="2">
        <f t="shared" si="45"/>
        <v>30.091695499693245</v>
      </c>
      <c r="BU70" s="1">
        <f t="shared" si="46"/>
        <v>0.52493291038353773</v>
      </c>
      <c r="BV70" s="2">
        <f t="shared" si="47"/>
        <v>30.091695499693245</v>
      </c>
      <c r="BX70" s="1">
        <f t="shared" si="48"/>
        <v>1.2449352110636558</v>
      </c>
      <c r="BY70" s="2">
        <f t="shared" si="49"/>
        <v>71.365712736133133</v>
      </c>
      <c r="BZ70" s="2"/>
      <c r="CA70" s="27">
        <f t="shared" si="61"/>
        <v>13.740833333333324</v>
      </c>
      <c r="CB70" s="1">
        <f t="shared" si="12"/>
        <v>13.175828714119518</v>
      </c>
      <c r="CC70">
        <v>11.6</v>
      </c>
      <c r="CD70" s="1">
        <f t="shared" si="62"/>
        <v>0.13740833333333338</v>
      </c>
      <c r="CE70" s="1">
        <f t="shared" si="63"/>
        <v>0.1317582871411952</v>
      </c>
      <c r="CF70" s="1">
        <f t="shared" si="64"/>
        <v>0.11599999999999999</v>
      </c>
      <c r="CG70" s="41">
        <f t="shared" si="65"/>
        <v>1099.2666666666671</v>
      </c>
      <c r="CH70" s="42">
        <f t="shared" si="66"/>
        <v>1054.0662971295615</v>
      </c>
      <c r="CI70" s="42">
        <f t="shared" si="67"/>
        <v>927.99999999999989</v>
      </c>
      <c r="CJ70" s="42">
        <f t="shared" si="50"/>
        <v>126.06629712956158</v>
      </c>
    </row>
    <row r="71" spans="1:88" x14ac:dyDescent="0.2">
      <c r="A71" s="27">
        <f t="shared" si="82"/>
        <v>13.990666666666657</v>
      </c>
      <c r="B71">
        <f t="shared" si="13"/>
        <v>13.990666666666657</v>
      </c>
      <c r="C71" s="1">
        <f t="shared" si="14"/>
        <v>12.5</v>
      </c>
      <c r="D71" s="1">
        <f t="shared" si="83"/>
        <v>18.761363324070494</v>
      </c>
      <c r="E71">
        <f t="shared" si="84"/>
        <v>0.84161027328534654</v>
      </c>
      <c r="F71" s="1">
        <f t="shared" si="16"/>
        <v>48.245174901707763</v>
      </c>
      <c r="G71" s="1">
        <f t="shared" si="85"/>
        <v>2.8409998594197535E-3</v>
      </c>
      <c r="H71">
        <f t="shared" si="86"/>
        <v>0.74571695164161544</v>
      </c>
      <c r="I71">
        <f t="shared" si="87"/>
        <v>0.66626288207758988</v>
      </c>
      <c r="J71" s="1">
        <f t="shared" si="88"/>
        <v>0.5019103394852964</v>
      </c>
      <c r="K71" s="2">
        <f t="shared" si="71"/>
        <v>28.771930288966033</v>
      </c>
      <c r="L71" s="33">
        <f t="shared" si="72"/>
        <v>7.740666666666657</v>
      </c>
      <c r="M71" s="1">
        <f t="shared" si="21"/>
        <v>12.5</v>
      </c>
      <c r="N71" s="1">
        <f t="shared" si="89"/>
        <v>14.702650116371684</v>
      </c>
      <c r="O71">
        <f t="shared" si="90"/>
        <v>0.55445620382107752</v>
      </c>
      <c r="P71" s="1">
        <f t="shared" si="73"/>
        <v>31.784113594838836</v>
      </c>
      <c r="Q71" s="1">
        <f t="shared" si="91"/>
        <v>4.6260333075508423E-3</v>
      </c>
      <c r="R71">
        <f t="shared" si="92"/>
        <v>0.52648104970186815</v>
      </c>
      <c r="S71">
        <f t="shared" si="74"/>
        <v>0.850186864345021</v>
      </c>
      <c r="T71" s="1">
        <f t="shared" si="93"/>
        <v>0.17699667375890729</v>
      </c>
      <c r="U71" s="36">
        <f t="shared" si="3"/>
        <v>10.14630613904564</v>
      </c>
      <c r="V71">
        <f t="shared" si="75"/>
        <v>20.240666666666655</v>
      </c>
      <c r="W71" s="1">
        <f t="shared" si="25"/>
        <v>12.5</v>
      </c>
      <c r="X71" s="1">
        <f t="shared" si="94"/>
        <v>23.789379712617784</v>
      </c>
      <c r="Y71">
        <f t="shared" si="95"/>
        <v>1.0175588027605995</v>
      </c>
      <c r="Z71" s="1">
        <f t="shared" si="27"/>
        <v>58.331396336594871</v>
      </c>
      <c r="AA71" s="1">
        <f t="shared" si="76"/>
        <v>1.766988664016163E-3</v>
      </c>
      <c r="AB71">
        <f t="shared" si="77"/>
        <v>0.85082784465923222</v>
      </c>
      <c r="AC71" s="28">
        <f t="shared" si="78"/>
        <v>0.52544455345214625</v>
      </c>
      <c r="AD71" s="1">
        <f t="shared" si="96"/>
        <v>0.90441999033631348</v>
      </c>
      <c r="AE71" s="2">
        <f t="shared" si="8"/>
        <v>51.845731930107142</v>
      </c>
      <c r="AF71" s="2"/>
      <c r="AG71" s="1">
        <f t="shared" si="79"/>
        <v>6.0575037830380976E-3</v>
      </c>
      <c r="AH71" s="1">
        <f t="shared" si="80"/>
        <v>6.7543000759402875E-3</v>
      </c>
      <c r="AI71">
        <f t="shared" si="97"/>
        <v>0.73106463727158477</v>
      </c>
      <c r="AJ71" s="2">
        <f t="shared" si="55"/>
        <v>41.90816392002715</v>
      </c>
      <c r="AK71" s="1">
        <f t="shared" si="98"/>
        <v>9.0727020009128394E-3</v>
      </c>
      <c r="AL71" s="1"/>
      <c r="AM71">
        <f t="shared" si="29"/>
        <v>0.4134966000539389</v>
      </c>
      <c r="AN71" s="40">
        <f t="shared" si="30"/>
        <v>0.8230425956487637</v>
      </c>
      <c r="AP71">
        <v>4</v>
      </c>
      <c r="AQ71">
        <f t="shared" si="31"/>
        <v>0.36553231863579244</v>
      </c>
      <c r="AR71" s="2">
        <f t="shared" si="32"/>
        <v>20.954081960013578</v>
      </c>
      <c r="AT71" s="27">
        <f t="shared" si="57"/>
        <v>13.990666666666657</v>
      </c>
      <c r="AU71" s="1">
        <f t="shared" si="81"/>
        <v>0.46053548406085792</v>
      </c>
      <c r="AW71" s="1">
        <f t="shared" si="34"/>
        <v>0.51020407043170479</v>
      </c>
      <c r="AX71" s="2">
        <f t="shared" si="35"/>
        <v>29.2473670948111</v>
      </c>
      <c r="AY71" s="1">
        <f t="shared" si="36"/>
        <v>0.51020407043170479</v>
      </c>
      <c r="AZ71" s="2">
        <f t="shared" si="37"/>
        <v>29.2473670948111</v>
      </c>
      <c r="BA71" s="1"/>
      <c r="BB71" s="1">
        <f t="shared" si="38"/>
        <v>1.2412687077032896</v>
      </c>
      <c r="BC71" s="2">
        <f t="shared" si="39"/>
        <v>71.15553101483826</v>
      </c>
      <c r="BE71" s="46">
        <f t="shared" si="58"/>
        <v>13.990666666666657</v>
      </c>
      <c r="BF71" s="42">
        <f t="shared" si="59"/>
        <v>13.297876788144212</v>
      </c>
      <c r="BG71">
        <v>11</v>
      </c>
      <c r="BH71" s="1">
        <f t="shared" si="40"/>
        <v>0.52243372342867311</v>
      </c>
      <c r="BI71" s="2">
        <f t="shared" si="41"/>
        <v>29.948430005465337</v>
      </c>
      <c r="BJ71" s="1">
        <f>BH71/(SQRT(AP71)-1)</f>
        <v>0.52243372342867311</v>
      </c>
      <c r="BK71" s="2">
        <f t="shared" si="42"/>
        <v>29.948430005465337</v>
      </c>
      <c r="BM71" s="1">
        <f>BJ71+AI71</f>
        <v>1.2534983607002579</v>
      </c>
      <c r="BN71" s="2">
        <f t="shared" si="43"/>
        <v>71.85659392549249</v>
      </c>
      <c r="BP71" s="27">
        <f t="shared" si="60"/>
        <v>13.990666666666657</v>
      </c>
      <c r="BQ71" s="1">
        <f t="shared" si="11"/>
        <v>14.079841682717255</v>
      </c>
      <c r="BR71">
        <v>11.6</v>
      </c>
      <c r="BS71" s="42">
        <f t="shared" si="44"/>
        <v>0.51921341950291422</v>
      </c>
      <c r="BT71" s="2">
        <f t="shared" si="45"/>
        <v>29.763826595708458</v>
      </c>
      <c r="BU71" s="1">
        <f t="shared" si="46"/>
        <v>0.51921341950291422</v>
      </c>
      <c r="BV71" s="2">
        <f t="shared" si="47"/>
        <v>29.763826595708458</v>
      </c>
      <c r="BX71" s="1">
        <f t="shared" si="48"/>
        <v>1.2502780567744991</v>
      </c>
      <c r="BY71" s="2">
        <f t="shared" si="49"/>
        <v>71.671990515735615</v>
      </c>
      <c r="BZ71" s="2"/>
      <c r="CA71" s="27">
        <f t="shared" si="61"/>
        <v>13.990666666666657</v>
      </c>
      <c r="CB71" s="1">
        <f t="shared" si="12"/>
        <v>13.921801499939534</v>
      </c>
      <c r="CC71">
        <v>11.6</v>
      </c>
      <c r="CD71" s="1">
        <f t="shared" si="62"/>
        <v>0.13990666666666671</v>
      </c>
      <c r="CE71" s="1">
        <f t="shared" si="63"/>
        <v>0.13921801499939535</v>
      </c>
      <c r="CF71" s="1">
        <f t="shared" si="64"/>
        <v>0.11599999999999999</v>
      </c>
      <c r="CG71" s="41">
        <f t="shared" si="65"/>
        <v>1119.2533333333336</v>
      </c>
      <c r="CH71" s="42">
        <f t="shared" si="66"/>
        <v>1113.7441199951627</v>
      </c>
      <c r="CI71" s="42">
        <f t="shared" si="67"/>
        <v>927.99999999999989</v>
      </c>
      <c r="CJ71" s="42">
        <f t="shared" si="50"/>
        <v>185.74411999516281</v>
      </c>
    </row>
    <row r="72" spans="1:88" x14ac:dyDescent="0.2">
      <c r="A72" s="27">
        <f t="shared" si="82"/>
        <v>14.24049999999999</v>
      </c>
      <c r="B72">
        <f t="shared" si="13"/>
        <v>14.24049999999999</v>
      </c>
      <c r="C72" s="1">
        <f t="shared" si="14"/>
        <v>12.5</v>
      </c>
      <c r="D72" s="1">
        <f t="shared" si="83"/>
        <v>18.948399411295924</v>
      </c>
      <c r="E72">
        <f t="shared" si="84"/>
        <v>0.85039501620973934</v>
      </c>
      <c r="F72" s="1">
        <f t="shared" si="16"/>
        <v>48.748758891004165</v>
      </c>
      <c r="G72" s="1">
        <f t="shared" si="85"/>
        <v>2.7851907156661829E-3</v>
      </c>
      <c r="H72">
        <f t="shared" si="86"/>
        <v>0.7515410505602198</v>
      </c>
      <c r="I72">
        <f t="shared" si="87"/>
        <v>0.65968632646344971</v>
      </c>
      <c r="J72" s="1">
        <f t="shared" si="88"/>
        <v>0.5168832083759245</v>
      </c>
      <c r="K72" s="2">
        <f t="shared" si="71"/>
        <v>29.630247613906498</v>
      </c>
      <c r="L72" s="33">
        <f t="shared" si="72"/>
        <v>7.9904999999999902</v>
      </c>
      <c r="M72" s="1">
        <f t="shared" si="21"/>
        <v>12.5</v>
      </c>
      <c r="N72" s="1">
        <f t="shared" si="89"/>
        <v>14.835703227349887</v>
      </c>
      <c r="O72">
        <f t="shared" si="90"/>
        <v>0.56877384499946215</v>
      </c>
      <c r="P72" s="1">
        <f t="shared" si="73"/>
        <v>32.60487009551057</v>
      </c>
      <c r="Q72" s="1">
        <f t="shared" si="91"/>
        <v>4.5434287906094203E-3</v>
      </c>
      <c r="R72">
        <f t="shared" si="92"/>
        <v>0.53859934224549333</v>
      </c>
      <c r="S72">
        <f t="shared" si="74"/>
        <v>0.84256201465098224</v>
      </c>
      <c r="T72" s="1">
        <f t="shared" si="93"/>
        <v>0.1876480235370156</v>
      </c>
      <c r="U72" s="36">
        <f t="shared" si="3"/>
        <v>10.756893069000894</v>
      </c>
      <c r="V72">
        <f t="shared" si="75"/>
        <v>20.49049999999999</v>
      </c>
      <c r="W72" s="1">
        <f t="shared" si="25"/>
        <v>12.5</v>
      </c>
      <c r="X72" s="1">
        <f t="shared" si="94"/>
        <v>24.002303852963774</v>
      </c>
      <c r="Y72">
        <f t="shared" si="95"/>
        <v>1.0230280368612568</v>
      </c>
      <c r="Z72" s="1">
        <f t="shared" si="27"/>
        <v>58.644919310517899</v>
      </c>
      <c r="AA72" s="1">
        <f t="shared" si="76"/>
        <v>1.7357778470381117E-3</v>
      </c>
      <c r="AB72">
        <f t="shared" si="77"/>
        <v>0.85368888443056057</v>
      </c>
      <c r="AC72" s="28">
        <f t="shared" si="78"/>
        <v>0.52078334132315041</v>
      </c>
      <c r="AD72" s="1">
        <f t="shared" si="96"/>
        <v>0.92146528509383108</v>
      </c>
      <c r="AE72" s="2">
        <f t="shared" si="8"/>
        <v>52.822850737862922</v>
      </c>
      <c r="AF72" s="2"/>
      <c r="AG72" s="1">
        <f t="shared" si="79"/>
        <v>6.0220871684810509E-3</v>
      </c>
      <c r="AH72" s="1">
        <f t="shared" si="80"/>
        <v>6.5694369339322923E-3</v>
      </c>
      <c r="AI72">
        <f t="shared" si="97"/>
        <v>0.74195581350476403</v>
      </c>
      <c r="AJ72" s="2">
        <f t="shared" si="55"/>
        <v>42.532498863330417</v>
      </c>
      <c r="AK72" s="1">
        <f t="shared" si="98"/>
        <v>8.9119602497821897E-3</v>
      </c>
      <c r="AL72" s="1"/>
      <c r="AM72">
        <f t="shared" si="29"/>
        <v>0.42661134820469154</v>
      </c>
      <c r="AN72" s="40">
        <f t="shared" si="30"/>
        <v>0.84914679180870134</v>
      </c>
      <c r="AP72">
        <v>4</v>
      </c>
      <c r="AQ72">
        <f t="shared" si="31"/>
        <v>0.37097790675238196</v>
      </c>
      <c r="AR72" s="2">
        <f t="shared" si="32"/>
        <v>21.266249431665205</v>
      </c>
      <c r="AT72" s="27">
        <f t="shared" si="57"/>
        <v>14.24049999999999</v>
      </c>
      <c r="AU72" s="1">
        <f t="shared" si="81"/>
        <v>0.47867067438579386</v>
      </c>
      <c r="AW72" s="1">
        <f t="shared" si="34"/>
        <v>0.51778166746821819</v>
      </c>
      <c r="AX72" s="2">
        <f t="shared" si="35"/>
        <v>29.681751638305499</v>
      </c>
      <c r="AY72" s="1">
        <f t="shared" si="36"/>
        <v>0.51778166746821819</v>
      </c>
      <c r="AZ72" s="2">
        <f t="shared" si="37"/>
        <v>29.681751638305499</v>
      </c>
      <c r="BA72" s="1"/>
      <c r="BB72" s="1">
        <f t="shared" si="38"/>
        <v>1.2597374809729822</v>
      </c>
      <c r="BC72" s="2">
        <f t="shared" si="39"/>
        <v>72.214250501635917</v>
      </c>
      <c r="BE72" s="46">
        <f t="shared" si="58"/>
        <v>14.24049999999999</v>
      </c>
      <c r="BF72" s="42">
        <f t="shared" si="59"/>
        <v>14.051682094180496</v>
      </c>
      <c r="BG72">
        <v>14</v>
      </c>
      <c r="BH72" s="1">
        <f t="shared" si="40"/>
        <v>0.57340176122736342</v>
      </c>
      <c r="BI72" s="2">
        <f t="shared" si="41"/>
        <v>32.870164656345672</v>
      </c>
      <c r="BJ72" s="1">
        <f>BH72/(SQRT(AP72)-1)</f>
        <v>0.57340176122736342</v>
      </c>
      <c r="BK72" s="2">
        <f t="shared" si="42"/>
        <v>32.870164656345672</v>
      </c>
      <c r="BM72" s="1">
        <f>BJ72+AI72</f>
        <v>1.3153575747321273</v>
      </c>
      <c r="BN72" s="2">
        <f t="shared" si="43"/>
        <v>75.402663519676082</v>
      </c>
      <c r="BP72" s="27">
        <f t="shared" si="60"/>
        <v>14.24049999999999</v>
      </c>
      <c r="BQ72" s="1">
        <f t="shared" si="11"/>
        <v>14.93857416707538</v>
      </c>
      <c r="BR72">
        <v>14.9</v>
      </c>
      <c r="BS72" s="42">
        <f t="shared" si="44"/>
        <v>0.57367276731722161</v>
      </c>
      <c r="BT72" s="2">
        <f t="shared" si="45"/>
        <v>32.885700037292956</v>
      </c>
      <c r="BU72" s="1">
        <f t="shared" si="46"/>
        <v>0.57367276731722161</v>
      </c>
      <c r="BV72" s="2">
        <f t="shared" si="47"/>
        <v>32.885700037292956</v>
      </c>
      <c r="BX72" s="1">
        <f t="shared" si="48"/>
        <v>1.3156285808219856</v>
      </c>
      <c r="BY72" s="2">
        <f t="shared" si="49"/>
        <v>75.418198900623381</v>
      </c>
      <c r="BZ72" s="2"/>
      <c r="CA72" s="27">
        <f t="shared" si="61"/>
        <v>14.24049999999999</v>
      </c>
      <c r="CB72" s="1">
        <f t="shared" si="12"/>
        <v>14.776972475710821</v>
      </c>
      <c r="CC72">
        <v>14.7</v>
      </c>
      <c r="CD72" s="1">
        <f t="shared" si="62"/>
        <v>0.14240500000000003</v>
      </c>
      <c r="CE72" s="1">
        <f t="shared" si="63"/>
        <v>0.1477697247571082</v>
      </c>
      <c r="CF72" s="1">
        <f t="shared" si="64"/>
        <v>0.14699999999999999</v>
      </c>
      <c r="CG72" s="41">
        <f t="shared" si="65"/>
        <v>1139.2400000000002</v>
      </c>
      <c r="CH72" s="42">
        <f t="shared" si="66"/>
        <v>1182.1577980568657</v>
      </c>
      <c r="CI72" s="42">
        <f t="shared" si="67"/>
        <v>1176</v>
      </c>
      <c r="CJ72" s="42">
        <f t="shared" si="50"/>
        <v>6.1577980568656585</v>
      </c>
    </row>
    <row r="73" spans="1:88" x14ac:dyDescent="0.2">
      <c r="A73" s="27">
        <f t="shared" si="82"/>
        <v>14.490333333333323</v>
      </c>
      <c r="B73">
        <f t="shared" si="13"/>
        <v>14.490333333333323</v>
      </c>
      <c r="C73" s="1">
        <f t="shared" si="14"/>
        <v>12.5</v>
      </c>
      <c r="D73" s="1">
        <f t="shared" si="83"/>
        <v>19.136869130323038</v>
      </c>
      <c r="E73">
        <f t="shared" si="84"/>
        <v>0.85900737961221207</v>
      </c>
      <c r="F73" s="1">
        <f t="shared" si="16"/>
        <v>49.242461251655463</v>
      </c>
      <c r="G73" s="1">
        <f t="shared" si="85"/>
        <v>2.7306008820949493E-3</v>
      </c>
      <c r="H73">
        <f t="shared" si="86"/>
        <v>0.75719456691966835</v>
      </c>
      <c r="I73">
        <f t="shared" si="87"/>
        <v>0.65318939659744613</v>
      </c>
      <c r="J73" s="1">
        <f t="shared" si="88"/>
        <v>0.53197084432205777</v>
      </c>
      <c r="K73" s="2">
        <f t="shared" si="71"/>
        <v>30.495143942028786</v>
      </c>
      <c r="L73" s="33">
        <f t="shared" si="72"/>
        <v>8.2403333333333233</v>
      </c>
      <c r="M73" s="1">
        <f t="shared" si="21"/>
        <v>12.5</v>
      </c>
      <c r="N73" s="1">
        <f t="shared" si="89"/>
        <v>14.971743166526878</v>
      </c>
      <c r="O73">
        <f t="shared" si="90"/>
        <v>0.58283413244659477</v>
      </c>
      <c r="P73" s="1">
        <f t="shared" si="73"/>
        <v>33.410873834518171</v>
      </c>
      <c r="Q73" s="1">
        <f t="shared" si="91"/>
        <v>4.4612366692492128E-3</v>
      </c>
      <c r="R73">
        <f t="shared" si="92"/>
        <v>0.55039237860803503</v>
      </c>
      <c r="S73">
        <f t="shared" si="74"/>
        <v>0.83490612021363786</v>
      </c>
      <c r="T73" s="1">
        <f t="shared" si="93"/>
        <v>0.19853847897480004</v>
      </c>
      <c r="U73" s="36">
        <f t="shared" si="3"/>
        <v>11.381186692822931</v>
      </c>
      <c r="V73">
        <f t="shared" si="75"/>
        <v>20.740333333333325</v>
      </c>
      <c r="W73" s="1">
        <f t="shared" si="25"/>
        <v>12.5</v>
      </c>
      <c r="X73" s="1">
        <f t="shared" si="94"/>
        <v>24.2159333245237</v>
      </c>
      <c r="Y73">
        <f t="shared" si="95"/>
        <v>1.0284009317385117</v>
      </c>
      <c r="Z73" s="1">
        <f t="shared" si="27"/>
        <v>58.952919653800031</v>
      </c>
      <c r="AA73" s="1">
        <f t="shared" si="76"/>
        <v>1.7052873704982445E-3</v>
      </c>
      <c r="AB73">
        <f t="shared" si="77"/>
        <v>0.85647466299923269</v>
      </c>
      <c r="AC73" s="28">
        <f t="shared" si="78"/>
        <v>0.51618906578922308</v>
      </c>
      <c r="AD73" s="1">
        <f t="shared" si="96"/>
        <v>0.93856704399122337</v>
      </c>
      <c r="AE73" s="2">
        <f t="shared" si="8"/>
        <v>53.803206343445922</v>
      </c>
      <c r="AF73" s="2"/>
      <c r="AG73" s="1">
        <f t="shared" si="79"/>
        <v>5.9835622402341429E-3</v>
      </c>
      <c r="AH73" s="1">
        <f t="shared" si="80"/>
        <v>6.388564036081376E-3</v>
      </c>
      <c r="AI73">
        <f t="shared" si="97"/>
        <v>0.75267482905693728</v>
      </c>
      <c r="AJ73" s="2">
        <f t="shared" si="55"/>
        <v>43.146964723009141</v>
      </c>
      <c r="AK73" s="1">
        <f t="shared" si="98"/>
        <v>8.7531004521751148E-3</v>
      </c>
      <c r="AL73" s="1"/>
      <c r="AM73">
        <f t="shared" si="29"/>
        <v>0.43993156068572409</v>
      </c>
      <c r="AN73" s="40">
        <f t="shared" si="30"/>
        <v>0.87565995359419591</v>
      </c>
      <c r="AP73">
        <v>4</v>
      </c>
      <c r="AQ73">
        <f t="shared" si="31"/>
        <v>0.37633741452846864</v>
      </c>
      <c r="AR73" s="2">
        <f t="shared" si="32"/>
        <v>21.573482361504571</v>
      </c>
      <c r="AT73" s="27">
        <f t="shared" si="57"/>
        <v>14.490333333333323</v>
      </c>
      <c r="AU73" s="1">
        <f t="shared" si="81"/>
        <v>0.4972035502261809</v>
      </c>
      <c r="AW73" s="1">
        <f t="shared" si="34"/>
        <v>0.52529441046656578</v>
      </c>
      <c r="AX73" s="2">
        <f t="shared" si="35"/>
        <v>30.11241843438912</v>
      </c>
      <c r="AY73" s="1">
        <f t="shared" si="36"/>
        <v>0.52529441046656578</v>
      </c>
      <c r="AZ73" s="2">
        <f t="shared" si="37"/>
        <v>30.11241843438912</v>
      </c>
      <c r="BA73" s="1"/>
      <c r="BB73" s="1">
        <f t="shared" si="38"/>
        <v>1.2779692395235029</v>
      </c>
      <c r="BC73" s="2">
        <f t="shared" si="39"/>
        <v>73.259383157398261</v>
      </c>
      <c r="BE73" s="46">
        <f t="shared" si="58"/>
        <v>14.490333333333323</v>
      </c>
      <c r="BF73" s="42">
        <f t="shared" si="59"/>
        <v>14.854556171461651</v>
      </c>
      <c r="BG73">
        <v>14</v>
      </c>
      <c r="BH73" s="1">
        <f t="shared" si="40"/>
        <v>0.56506206364761058</v>
      </c>
      <c r="BI73" s="2">
        <f t="shared" si="41"/>
        <v>32.392092820563661</v>
      </c>
      <c r="BJ73" s="1">
        <f>BH73/(SQRT(AP73)-1)</f>
        <v>0.56506206364761058</v>
      </c>
      <c r="BK73" s="2">
        <f t="shared" si="42"/>
        <v>32.392092820563661</v>
      </c>
      <c r="BM73" s="1">
        <f>BJ73+AI73</f>
        <v>1.3177368927045479</v>
      </c>
      <c r="BN73" s="2">
        <f t="shared" si="43"/>
        <v>75.539057543572795</v>
      </c>
      <c r="BP73" s="27">
        <f t="shared" si="60"/>
        <v>14.490333333333323</v>
      </c>
      <c r="BQ73" s="1">
        <f t="shared" si="11"/>
        <v>15.899962715316551</v>
      </c>
      <c r="BR73">
        <v>14.9</v>
      </c>
      <c r="BS73" s="42">
        <f t="shared" si="44"/>
        <v>0.56219784988208599</v>
      </c>
      <c r="BT73" s="2">
        <f t="shared" si="45"/>
        <v>32.22790222253996</v>
      </c>
      <c r="BU73" s="1">
        <f t="shared" si="46"/>
        <v>0.56219784988208599</v>
      </c>
      <c r="BV73" s="2">
        <f t="shared" si="47"/>
        <v>32.22790222253996</v>
      </c>
      <c r="BX73" s="1">
        <f t="shared" si="48"/>
        <v>1.3148726789390233</v>
      </c>
      <c r="BY73" s="2">
        <f t="shared" si="49"/>
        <v>75.374866945549101</v>
      </c>
      <c r="BZ73" s="2"/>
      <c r="CA73" s="27">
        <f t="shared" si="61"/>
        <v>14.490333333333323</v>
      </c>
      <c r="CB73" s="1">
        <f t="shared" si="12"/>
        <v>15.733246516848698</v>
      </c>
      <c r="CC73">
        <v>14.7</v>
      </c>
      <c r="CD73" s="1">
        <f t="shared" si="62"/>
        <v>0.14490333333333336</v>
      </c>
      <c r="CE73" s="1">
        <f t="shared" si="63"/>
        <v>0.15733246516848698</v>
      </c>
      <c r="CF73" s="1">
        <f t="shared" si="64"/>
        <v>0.14699999999999999</v>
      </c>
      <c r="CG73" s="41">
        <f t="shared" si="65"/>
        <v>1159.2266666666669</v>
      </c>
      <c r="CH73" s="42">
        <f t="shared" si="66"/>
        <v>1258.6597213478958</v>
      </c>
      <c r="CI73" s="42">
        <f t="shared" si="67"/>
        <v>1176</v>
      </c>
      <c r="CJ73" s="42">
        <f t="shared" si="50"/>
        <v>82.659721347895811</v>
      </c>
    </row>
    <row r="74" spans="1:88" x14ac:dyDescent="0.2">
      <c r="A74" s="27">
        <f t="shared" si="82"/>
        <v>14.740166666666656</v>
      </c>
      <c r="B74">
        <f t="shared" si="13"/>
        <v>14.740166666666656</v>
      </c>
      <c r="C74" s="1">
        <f t="shared" si="14"/>
        <v>12.5</v>
      </c>
      <c r="D74" s="1">
        <f t="shared" si="83"/>
        <v>19.326730539879495</v>
      </c>
      <c r="E74">
        <f t="shared" si="84"/>
        <v>0.86745114732950312</v>
      </c>
      <c r="F74" s="1">
        <f t="shared" si="16"/>
        <v>49.726498891500178</v>
      </c>
      <c r="G74" s="1">
        <f t="shared" si="85"/>
        <v>2.6772147975809664E-3</v>
      </c>
      <c r="H74">
        <f t="shared" si="86"/>
        <v>0.76268288815075302</v>
      </c>
      <c r="I74">
        <f t="shared" si="87"/>
        <v>0.64677261237781702</v>
      </c>
      <c r="J74" s="1">
        <f t="shared" si="88"/>
        <v>0.54716988978354864</v>
      </c>
      <c r="K74" s="2">
        <f t="shared" si="71"/>
        <v>31.366426802878582</v>
      </c>
      <c r="L74" s="33">
        <f t="shared" si="72"/>
        <v>8.4901666666666564</v>
      </c>
      <c r="M74" s="1">
        <f t="shared" si="21"/>
        <v>12.5</v>
      </c>
      <c r="N74" s="1">
        <f t="shared" si="89"/>
        <v>15.11068926382174</v>
      </c>
      <c r="O74">
        <f t="shared" si="90"/>
        <v>0.59663853278366585</v>
      </c>
      <c r="P74" s="1">
        <f t="shared" si="73"/>
        <v>34.202208885687853</v>
      </c>
      <c r="Q74" s="1">
        <f t="shared" si="91"/>
        <v>4.3795697794371839E-3</v>
      </c>
      <c r="R74">
        <f t="shared" si="92"/>
        <v>0.56186494993275737</v>
      </c>
      <c r="S74">
        <f t="shared" si="74"/>
        <v>0.82722897557874508</v>
      </c>
      <c r="T74" s="1">
        <f t="shared" si="93"/>
        <v>0.20966158216051284</v>
      </c>
      <c r="U74" s="36">
        <f t="shared" si="3"/>
        <v>12.018816811749144</v>
      </c>
      <c r="V74">
        <f t="shared" si="75"/>
        <v>20.990166666666656</v>
      </c>
      <c r="W74" s="1">
        <f t="shared" si="25"/>
        <v>12.5</v>
      </c>
      <c r="X74" s="1">
        <f t="shared" si="94"/>
        <v>24.430249624071465</v>
      </c>
      <c r="Y74">
        <f t="shared" si="95"/>
        <v>1.0336797084948119</v>
      </c>
      <c r="Z74" s="1">
        <f t="shared" si="27"/>
        <v>59.255524690785393</v>
      </c>
      <c r="AA74" s="1">
        <f t="shared" si="76"/>
        <v>1.6754990692409305E-3</v>
      </c>
      <c r="AB74">
        <f t="shared" si="77"/>
        <v>0.85918756417391462</v>
      </c>
      <c r="AC74" s="28">
        <f t="shared" si="78"/>
        <v>0.51166075633069164</v>
      </c>
      <c r="AD74" s="1">
        <f t="shared" si="96"/>
        <v>0.95572378578290573</v>
      </c>
      <c r="AE74" s="2">
        <f t="shared" si="8"/>
        <v>54.786713834688861</v>
      </c>
      <c r="AF74" s="2"/>
      <c r="AG74" s="1">
        <f t="shared" si="79"/>
        <v>5.942160632946252E-3</v>
      </c>
      <c r="AH74" s="1">
        <f t="shared" si="80"/>
        <v>6.2117433516466272E-3</v>
      </c>
      <c r="AI74">
        <f t="shared" si="97"/>
        <v>0.76322104880072839</v>
      </c>
      <c r="AJ74" s="2">
        <f t="shared" si="55"/>
        <v>43.751525090487611</v>
      </c>
      <c r="AK74" s="1">
        <f t="shared" si="98"/>
        <v>8.5962217546118637E-3</v>
      </c>
      <c r="AL74" s="1"/>
      <c r="AM74">
        <f t="shared" si="29"/>
        <v>0.45345186360648404</v>
      </c>
      <c r="AN74" s="40">
        <f t="shared" si="30"/>
        <v>0.90257138456704622</v>
      </c>
      <c r="AP74">
        <v>4</v>
      </c>
      <c r="AQ74">
        <f t="shared" si="31"/>
        <v>0.38161052440036419</v>
      </c>
      <c r="AR74" s="2">
        <f t="shared" si="32"/>
        <v>21.875762545243806</v>
      </c>
      <c r="AT74" s="27">
        <f t="shared" si="57"/>
        <v>14.740166666666656</v>
      </c>
      <c r="AU74" s="1">
        <f t="shared" si="81"/>
        <v>0.51613561331458502</v>
      </c>
      <c r="AW74" s="1">
        <f t="shared" si="34"/>
        <v>0.53274229128897632</v>
      </c>
      <c r="AX74" s="2">
        <f t="shared" si="35"/>
        <v>30.539367016565521</v>
      </c>
      <c r="AY74" s="1">
        <f t="shared" si="36"/>
        <v>0.53274229128897632</v>
      </c>
      <c r="AZ74" s="2">
        <f t="shared" si="37"/>
        <v>30.539367016565521</v>
      </c>
      <c r="BA74" s="1"/>
      <c r="BB74" s="1">
        <f t="shared" si="38"/>
        <v>1.2959633400897048</v>
      </c>
      <c r="BC74" s="2">
        <f t="shared" si="39"/>
        <v>74.290892107053139</v>
      </c>
      <c r="BE74" s="46">
        <f t="shared" si="58"/>
        <v>14.740166666666656</v>
      </c>
      <c r="BF74" s="42">
        <f t="shared" si="59"/>
        <v>15.711898076610295</v>
      </c>
      <c r="BG74">
        <v>14</v>
      </c>
      <c r="BH74" s="1">
        <f t="shared" si="40"/>
        <v>0.55617651561393155</v>
      </c>
      <c r="BI74" s="2">
        <f t="shared" si="41"/>
        <v>31.882730194429193</v>
      </c>
      <c r="BJ74" s="1">
        <f>BH74/(SQRT(AP74)-1)</f>
        <v>0.55617651561393155</v>
      </c>
      <c r="BK74" s="2">
        <f t="shared" si="42"/>
        <v>31.882730194429193</v>
      </c>
      <c r="BM74" s="1">
        <f>BJ74+AI74</f>
        <v>1.3193975644146598</v>
      </c>
      <c r="BN74" s="2">
        <f t="shared" si="43"/>
        <v>75.634255284916804</v>
      </c>
      <c r="BP74" s="27">
        <f t="shared" si="60"/>
        <v>14.740166666666656</v>
      </c>
      <c r="BQ74" s="1">
        <f t="shared" si="11"/>
        <v>16.869380367418032</v>
      </c>
      <c r="BR74">
        <v>14.9</v>
      </c>
      <c r="BS74" s="42">
        <f t="shared" si="44"/>
        <v>0.5513456249798161</v>
      </c>
      <c r="BT74" s="2">
        <f t="shared" si="45"/>
        <v>31.60580015807863</v>
      </c>
      <c r="BU74" s="1">
        <f t="shared" si="46"/>
        <v>0.5513456249798161</v>
      </c>
      <c r="BV74" s="2">
        <f t="shared" si="47"/>
        <v>31.60580015807863</v>
      </c>
      <c r="BX74" s="1">
        <f t="shared" si="48"/>
        <v>1.3145666737805444</v>
      </c>
      <c r="BY74" s="2">
        <f t="shared" si="49"/>
        <v>75.357325248566227</v>
      </c>
      <c r="BZ74" s="2"/>
      <c r="CA74" s="27">
        <f t="shared" si="61"/>
        <v>14.740166666666656</v>
      </c>
      <c r="CB74" s="1">
        <f t="shared" si="12"/>
        <v>16.687446898781346</v>
      </c>
      <c r="CC74">
        <v>14.7</v>
      </c>
      <c r="CD74" s="1">
        <f t="shared" si="62"/>
        <v>0.14740166666666668</v>
      </c>
      <c r="CE74" s="1">
        <f t="shared" si="63"/>
        <v>0.16687446898781347</v>
      </c>
      <c r="CF74" s="1">
        <f t="shared" si="64"/>
        <v>0.14699999999999999</v>
      </c>
      <c r="CG74" s="41">
        <f t="shared" si="65"/>
        <v>1179.2133333333334</v>
      </c>
      <c r="CH74" s="42">
        <f t="shared" si="66"/>
        <v>1334.9957519025077</v>
      </c>
      <c r="CI74" s="42">
        <f t="shared" si="67"/>
        <v>1176</v>
      </c>
      <c r="CJ74" s="42">
        <f t="shared" si="50"/>
        <v>158.99575190250766</v>
      </c>
    </row>
    <row r="75" spans="1:88" ht="17" thickBot="1" x14ac:dyDescent="0.25">
      <c r="A75" s="29">
        <f t="shared" si="82"/>
        <v>14.98999999999999</v>
      </c>
      <c r="B75" s="30">
        <f t="shared" si="13"/>
        <v>14.98999999999999</v>
      </c>
      <c r="C75" s="31">
        <f t="shared" si="14"/>
        <v>12.5</v>
      </c>
      <c r="D75" s="31">
        <f t="shared" si="83"/>
        <v>19.517943026866323</v>
      </c>
      <c r="E75" s="30">
        <f t="shared" si="84"/>
        <v>0.87573005270914195</v>
      </c>
      <c r="F75" s="31">
        <f t="shared" si="16"/>
        <v>50.201085824090939</v>
      </c>
      <c r="G75" s="31">
        <f t="shared" si="85"/>
        <v>2.6250157172816092E-3</v>
      </c>
      <c r="H75" s="30">
        <f t="shared" si="86"/>
        <v>0.76801125914582047</v>
      </c>
      <c r="I75" s="30">
        <f t="shared" si="87"/>
        <v>0.64043634018163853</v>
      </c>
      <c r="J75" s="1">
        <f t="shared" si="88"/>
        <v>0.56247709354500242</v>
      </c>
      <c r="K75" s="2">
        <f>IF(180/$D$6*J75 &gt;180,180/$D$6*J75-360,180/$D$6*J75)</f>
        <v>32.243909821051091</v>
      </c>
      <c r="L75" s="34">
        <f t="shared" si="72"/>
        <v>8.7399999999999896</v>
      </c>
      <c r="M75" s="31">
        <f t="shared" si="21"/>
        <v>12.5</v>
      </c>
      <c r="N75" s="31">
        <f t="shared" si="89"/>
        <v>15.25246209633054</v>
      </c>
      <c r="O75" s="30">
        <f t="shared" si="90"/>
        <v>0.61018884982059918</v>
      </c>
      <c r="P75" s="31">
        <f t="shared" si="73"/>
        <v>34.978978652136256</v>
      </c>
      <c r="Q75" s="31">
        <f t="shared" si="91"/>
        <v>4.2985312778329931E-3</v>
      </c>
      <c r="R75" s="30">
        <f t="shared" si="92"/>
        <v>0.57302224026524029</v>
      </c>
      <c r="S75" s="30">
        <f t="shared" si="74"/>
        <v>0.81953981731298775</v>
      </c>
      <c r="T75" s="31">
        <f t="shared" si="93"/>
        <v>0.22101097502312519</v>
      </c>
      <c r="U75" s="37">
        <f>IF(180/$D$6*T75 &gt;180,180/$D$6*T75-360,180/$D$6*T75)</f>
        <v>12.669418950370233</v>
      </c>
      <c r="V75" s="30">
        <f t="shared" si="75"/>
        <v>21.239999999999988</v>
      </c>
      <c r="W75" s="31">
        <f t="shared" si="25"/>
        <v>12.5</v>
      </c>
      <c r="X75" s="31">
        <f t="shared" si="94"/>
        <v>24.645234833533227</v>
      </c>
      <c r="Y75" s="30">
        <f t="shared" si="95"/>
        <v>1.0388665320867219</v>
      </c>
      <c r="Z75" s="31">
        <f t="shared" si="27"/>
        <v>59.552858527264306</v>
      </c>
      <c r="AA75" s="31">
        <f t="shared" si="76"/>
        <v>1.6463951519589811E-3</v>
      </c>
      <c r="AB75" s="30">
        <f t="shared" si="77"/>
        <v>0.86182988896093016</v>
      </c>
      <c r="AC75" s="32">
        <f t="shared" si="78"/>
        <v>0.50719743936024642</v>
      </c>
      <c r="AD75" s="1">
        <f t="shared" si="96"/>
        <v>0.97293407606670257</v>
      </c>
      <c r="AE75" s="2">
        <f>IF(180/$D$6*AD75 &gt;180,180/$D$6*AD75-360,180/$D$6*AD75)</f>
        <v>55.77329098471543</v>
      </c>
      <c r="AF75" s="2"/>
      <c r="AG75" s="1">
        <f t="shared" si="79"/>
        <v>5.8981081999797073E-3</v>
      </c>
      <c r="AH75" s="1">
        <f t="shared" si="80"/>
        <v>6.0390204022932464E-3</v>
      </c>
      <c r="AI75">
        <f t="shared" si="97"/>
        <v>0.77359418085465581</v>
      </c>
      <c r="AJ75" s="2">
        <f t="shared" si="55"/>
        <v>44.346163233706378</v>
      </c>
      <c r="AK75" s="1">
        <f t="shared" si="98"/>
        <v>8.4414126636471187E-3</v>
      </c>
      <c r="AL75" s="1"/>
      <c r="AM75">
        <f t="shared" si="29"/>
        <v>0.46716688648377896</v>
      </c>
      <c r="AN75" s="40">
        <f t="shared" si="30"/>
        <v>0.92987039507121605</v>
      </c>
      <c r="AP75">
        <v>4</v>
      </c>
      <c r="AQ75">
        <f t="shared" si="31"/>
        <v>0.38679709042732791</v>
      </c>
      <c r="AR75" s="2">
        <f t="shared" si="32"/>
        <v>22.173081616853189</v>
      </c>
      <c r="AT75" s="29">
        <f t="shared" si="57"/>
        <v>14.98999999999999</v>
      </c>
      <c r="AU75" s="1">
        <f t="shared" si="81"/>
        <v>0.53546828829957349</v>
      </c>
      <c r="AW75" s="1">
        <f t="shared" si="34"/>
        <v>0.54012533071973523</v>
      </c>
      <c r="AX75" s="2">
        <f t="shared" si="35"/>
        <v>30.962598576290553</v>
      </c>
      <c r="AY75" s="1">
        <f>AW75/(SQRT(AP75)-1)</f>
        <v>0.54012533071973523</v>
      </c>
      <c r="AZ75" s="2">
        <f t="shared" si="37"/>
        <v>30.962598576290553</v>
      </c>
      <c r="BA75" s="1"/>
      <c r="BB75" s="1">
        <f t="shared" si="38"/>
        <v>1.3137195115743912</v>
      </c>
      <c r="BC75" s="2">
        <f t="shared" si="39"/>
        <v>75.308761809996938</v>
      </c>
      <c r="BE75" s="46">
        <f t="shared" si="58"/>
        <v>14.98999999999999</v>
      </c>
      <c r="BF75" s="42">
        <f t="shared" si="59"/>
        <v>16.630074735521667</v>
      </c>
      <c r="BG75">
        <v>14</v>
      </c>
      <c r="BH75" s="1">
        <f t="shared" si="40"/>
        <v>0.54672308937999425</v>
      </c>
      <c r="BI75" s="2">
        <f t="shared" si="41"/>
        <v>31.340814040891388</v>
      </c>
      <c r="BJ75" s="1">
        <f>BH75/(SQRT(AP75)-1)</f>
        <v>0.54672308937999425</v>
      </c>
      <c r="BK75" s="2">
        <f t="shared" si="42"/>
        <v>31.340814040891388</v>
      </c>
      <c r="BM75" s="1">
        <f>BJ75+AI75</f>
        <v>1.32031727023465</v>
      </c>
      <c r="BN75" s="2">
        <f t="shared" si="43"/>
        <v>75.686977274597766</v>
      </c>
      <c r="BP75" s="27">
        <f t="shared" si="60"/>
        <v>14.98999999999999</v>
      </c>
      <c r="BQ75" s="1">
        <f>BQ74+TAN(BM74)*$D$5*$D$4/2+TAN(BM75)*$D$5*$D$4/2</f>
        <v>17.843992058843817</v>
      </c>
      <c r="BR75">
        <v>14.9</v>
      </c>
      <c r="BS75" s="42">
        <f t="shared" si="44"/>
        <v>0.54111502641857934</v>
      </c>
      <c r="BT75" s="2">
        <f t="shared" si="45"/>
        <v>31.019332724631933</v>
      </c>
      <c r="BU75" s="1">
        <f t="shared" si="46"/>
        <v>0.54111502641857934</v>
      </c>
      <c r="BV75" s="2">
        <f t="shared" si="47"/>
        <v>31.019332724631933</v>
      </c>
      <c r="BX75" s="1">
        <f t="shared" si="48"/>
        <v>1.3147092072732351</v>
      </c>
      <c r="BY75" s="2">
        <f t="shared" si="49"/>
        <v>75.365495958338315</v>
      </c>
      <c r="BZ75" s="2"/>
      <c r="CA75" s="27">
        <f t="shared" si="61"/>
        <v>14.98999999999999</v>
      </c>
      <c r="CB75" s="1">
        <f>CB74+TAN(BX74)*$D$5*$D$4/2+TAN(BX75)*$D$5*$D$4/2</f>
        <v>17.641328807257175</v>
      </c>
      <c r="CC75">
        <v>14.7</v>
      </c>
      <c r="CD75" s="1">
        <f t="shared" si="62"/>
        <v>0.14990000000000001</v>
      </c>
      <c r="CE75" s="1">
        <f t="shared" si="63"/>
        <v>0.17641328807257176</v>
      </c>
      <c r="CF75" s="1">
        <f t="shared" si="64"/>
        <v>0.14699999999999999</v>
      </c>
      <c r="CG75" s="41">
        <f t="shared" si="65"/>
        <v>1199.2</v>
      </c>
      <c r="CH75" s="42">
        <f t="shared" si="66"/>
        <v>1411.3063045805741</v>
      </c>
      <c r="CI75" s="42">
        <f t="shared" si="67"/>
        <v>1176</v>
      </c>
      <c r="CJ75" s="42">
        <f t="shared" si="50"/>
        <v>235.30630458057408</v>
      </c>
    </row>
    <row r="78" spans="1:88" ht="17" thickBot="1" x14ac:dyDescent="0.25"/>
    <row r="79" spans="1:88" x14ac:dyDescent="0.2">
      <c r="BE79" s="45">
        <v>0</v>
      </c>
      <c r="BF79" s="45">
        <v>0</v>
      </c>
      <c r="BG79">
        <v>-2</v>
      </c>
      <c r="BH79" s="42">
        <f>BF79-BG79</f>
        <v>2</v>
      </c>
      <c r="BK79" s="42">
        <v>0</v>
      </c>
      <c r="BL79" s="42">
        <v>0</v>
      </c>
      <c r="BM79">
        <v>-2</v>
      </c>
      <c r="BN79" s="42">
        <f>BL79-BM79</f>
        <v>2</v>
      </c>
      <c r="BQ79">
        <v>0</v>
      </c>
      <c r="BR79" s="1">
        <v>0</v>
      </c>
      <c r="BS79">
        <v>-2</v>
      </c>
      <c r="BT79" s="42">
        <f>BR79-BS79</f>
        <v>2</v>
      </c>
    </row>
    <row r="80" spans="1:88" x14ac:dyDescent="0.2">
      <c r="BE80" s="46">
        <f>$D$5*$D$4+BE79</f>
        <v>0.24983333333333335</v>
      </c>
      <c r="BF80" s="46">
        <v>2.8637158463085599E-3</v>
      </c>
      <c r="BG80">
        <v>-2</v>
      </c>
      <c r="BH80" s="42">
        <f t="shared" ref="BH80:BH139" si="99">BF80-BG80</f>
        <v>2.0028637158463085</v>
      </c>
      <c r="BK80" s="42">
        <v>0.24983333333333335</v>
      </c>
      <c r="BL80" s="42">
        <v>2.9155969694374026E-3</v>
      </c>
      <c r="BM80">
        <v>-2</v>
      </c>
      <c r="BN80" s="42">
        <f t="shared" ref="BN80:BN139" si="100">BL80-BM80</f>
        <v>2.0029155969694372</v>
      </c>
      <c r="BQ80" s="1">
        <v>0.24983333333333335</v>
      </c>
      <c r="BR80" s="1">
        <v>2.9155941579084481E-3</v>
      </c>
      <c r="BS80">
        <v>-2</v>
      </c>
      <c r="BT80" s="42">
        <f t="shared" ref="BT80:BT139" si="101">BR80-BS80</f>
        <v>2.0029155941579084</v>
      </c>
    </row>
    <row r="81" spans="57:72" x14ac:dyDescent="0.2">
      <c r="BE81" s="46">
        <f t="shared" ref="BE81:BE139" si="102">$D$5*$D$4+BE80</f>
        <v>0.4996666666666667</v>
      </c>
      <c r="BF81" s="46">
        <v>1.1458037035344218E-2</v>
      </c>
      <c r="BG81">
        <v>-2</v>
      </c>
      <c r="BH81" s="42">
        <f t="shared" si="99"/>
        <v>2.0114580370353443</v>
      </c>
      <c r="BK81" s="42">
        <v>0.4996666666666667</v>
      </c>
      <c r="BL81" s="42">
        <v>1.1664763461774098E-2</v>
      </c>
      <c r="BM81">
        <v>-2</v>
      </c>
      <c r="BN81" s="42">
        <f t="shared" si="100"/>
        <v>2.0116647634617739</v>
      </c>
      <c r="BQ81" s="1">
        <v>0.4996666666666667</v>
      </c>
      <c r="BR81" s="1">
        <v>1.1664735419829765E-2</v>
      </c>
      <c r="BS81">
        <v>-2</v>
      </c>
      <c r="BT81" s="42">
        <f t="shared" si="101"/>
        <v>2.0116647354198296</v>
      </c>
    </row>
    <row r="82" spans="57:72" x14ac:dyDescent="0.2">
      <c r="BE82" s="46">
        <f t="shared" si="102"/>
        <v>0.74950000000000006</v>
      </c>
      <c r="BF82" s="46">
        <v>2.5792500265505974E-2</v>
      </c>
      <c r="BG82">
        <v>-2</v>
      </c>
      <c r="BH82" s="42">
        <f t="shared" si="99"/>
        <v>2.0257925002655059</v>
      </c>
      <c r="BK82" s="42">
        <v>0.74950000000000006</v>
      </c>
      <c r="BL82" s="42">
        <v>2.6254635293687857E-2</v>
      </c>
      <c r="BM82">
        <v>-2</v>
      </c>
      <c r="BN82" s="42">
        <f t="shared" si="100"/>
        <v>2.0262546352936877</v>
      </c>
      <c r="BQ82" s="1">
        <v>0.74950000000000006</v>
      </c>
      <c r="BR82" s="1">
        <v>2.6254509583395584E-2</v>
      </c>
      <c r="BS82">
        <v>-2</v>
      </c>
      <c r="BT82" s="42">
        <f t="shared" si="101"/>
        <v>2.0262545095833957</v>
      </c>
    </row>
    <row r="83" spans="57:72" x14ac:dyDescent="0.2">
      <c r="BE83" s="46">
        <f t="shared" si="102"/>
        <v>0.99933333333333341</v>
      </c>
      <c r="BF83" s="46">
        <v>4.5883052449073237E-2</v>
      </c>
      <c r="BG83">
        <v>-2</v>
      </c>
      <c r="BH83" s="42">
        <f t="shared" si="99"/>
        <v>2.0458830524490734</v>
      </c>
      <c r="BK83" s="42">
        <v>0.99933333333333341</v>
      </c>
      <c r="BL83" s="42">
        <v>4.6697135534551973E-2</v>
      </c>
      <c r="BM83">
        <v>-2</v>
      </c>
      <c r="BN83" s="42">
        <f t="shared" si="100"/>
        <v>2.046697135534552</v>
      </c>
      <c r="BQ83" s="1">
        <v>0.99933333333333341</v>
      </c>
      <c r="BR83" s="1">
        <v>4.6696757589076814E-2</v>
      </c>
      <c r="BS83">
        <v>-2</v>
      </c>
      <c r="BT83" s="42">
        <f t="shared" si="101"/>
        <v>2.0466967575890767</v>
      </c>
    </row>
    <row r="84" spans="57:72" x14ac:dyDescent="0.2">
      <c r="BE84" s="46">
        <f t="shared" si="102"/>
        <v>1.2491666666666668</v>
      </c>
      <c r="BF84" s="46">
        <v>7.1752129066076628E-2</v>
      </c>
      <c r="BG84">
        <v>-2</v>
      </c>
      <c r="BH84" s="42">
        <f t="shared" si="99"/>
        <v>2.0717521290660765</v>
      </c>
      <c r="BK84" s="42">
        <v>1.2491666666666668</v>
      </c>
      <c r="BL84" s="42">
        <v>7.3009018964967906E-2</v>
      </c>
      <c r="BM84">
        <v>-2</v>
      </c>
      <c r="BN84" s="42">
        <f t="shared" si="100"/>
        <v>2.0730090189649677</v>
      </c>
      <c r="BQ84" s="1">
        <v>1.2491666666666668</v>
      </c>
      <c r="BR84" s="1">
        <v>7.3008121861344533E-2</v>
      </c>
      <c r="BS84">
        <v>-2</v>
      </c>
      <c r="BT84" s="42">
        <f t="shared" si="101"/>
        <v>2.0730081218613448</v>
      </c>
    </row>
    <row r="85" spans="57:72" x14ac:dyDescent="0.2">
      <c r="BE85" s="46">
        <f t="shared" si="102"/>
        <v>1.4990000000000001</v>
      </c>
      <c r="BF85" s="46">
        <v>0.10342876334619965</v>
      </c>
      <c r="BG85">
        <v>-2</v>
      </c>
      <c r="BH85" s="42">
        <f t="shared" si="99"/>
        <v>2.1034287633461997</v>
      </c>
      <c r="BK85" s="42">
        <v>1.4990000000000001</v>
      </c>
      <c r="BL85" s="42">
        <v>0.10521193312661137</v>
      </c>
      <c r="BM85">
        <v>-2</v>
      </c>
      <c r="BN85" s="42">
        <f t="shared" si="100"/>
        <v>2.1052119331266113</v>
      </c>
      <c r="BQ85" s="1">
        <v>1.4990000000000001</v>
      </c>
      <c r="BR85" s="1">
        <v>0.10521011005171441</v>
      </c>
      <c r="BS85">
        <v>-2</v>
      </c>
      <c r="BT85" s="42">
        <f t="shared" si="101"/>
        <v>2.1052101100517144</v>
      </c>
    </row>
    <row r="86" spans="57:72" x14ac:dyDescent="0.2">
      <c r="BE86" s="46">
        <f t="shared" si="102"/>
        <v>1.7488333333333335</v>
      </c>
      <c r="BF86" s="46">
        <v>0.14094872581952225</v>
      </c>
      <c r="BG86">
        <v>-2</v>
      </c>
      <c r="BH86" s="42">
        <f t="shared" si="99"/>
        <v>2.1409487258195221</v>
      </c>
      <c r="BK86" s="42">
        <v>1.7488333333333335</v>
      </c>
      <c r="BL86" s="42">
        <v>0.14333249480707647</v>
      </c>
      <c r="BM86">
        <v>-2</v>
      </c>
      <c r="BN86" s="42">
        <f t="shared" si="100"/>
        <v>2.1433324948070767</v>
      </c>
      <c r="BQ86" s="1">
        <v>1.7488333333333335</v>
      </c>
      <c r="BR86" s="1">
        <v>0.14332917508674653</v>
      </c>
      <c r="BS86">
        <v>-2</v>
      </c>
      <c r="BT86" s="42">
        <f t="shared" si="101"/>
        <v>2.1433291750867465</v>
      </c>
    </row>
    <row r="87" spans="57:72" x14ac:dyDescent="0.2">
      <c r="BE87" s="46">
        <f t="shared" si="102"/>
        <v>1.9986666666666668</v>
      </c>
      <c r="BF87" s="46">
        <v>0.18435469372154972</v>
      </c>
      <c r="BG87">
        <v>-2</v>
      </c>
      <c r="BH87" s="42">
        <f t="shared" si="99"/>
        <v>2.1843546937215499</v>
      </c>
      <c r="BK87" s="42">
        <v>1.9986666666666668</v>
      </c>
      <c r="BL87" s="42">
        <v>0.18740238052276453</v>
      </c>
      <c r="BM87">
        <v>-2</v>
      </c>
      <c r="BN87" s="42">
        <f t="shared" si="100"/>
        <v>2.1874023805227645</v>
      </c>
      <c r="BQ87" s="1">
        <v>1.9986666666666668</v>
      </c>
      <c r="BR87" s="1">
        <v>0.18739681016316059</v>
      </c>
      <c r="BS87">
        <v>-2</v>
      </c>
      <c r="BT87" s="42">
        <f t="shared" si="101"/>
        <v>2.1873968101631607</v>
      </c>
    </row>
    <row r="88" spans="57:72" x14ac:dyDescent="0.2">
      <c r="BE88" s="46">
        <f t="shared" si="102"/>
        <v>2.2484999999999999</v>
      </c>
      <c r="BF88" s="46">
        <v>0.23369644973641177</v>
      </c>
      <c r="BG88">
        <v>-2</v>
      </c>
      <c r="BH88" s="42">
        <f t="shared" si="99"/>
        <v>2.2336964497364118</v>
      </c>
      <c r="BK88" s="42">
        <v>2.2484999999999999</v>
      </c>
      <c r="BL88" s="42">
        <v>0.23745842931710792</v>
      </c>
      <c r="BM88">
        <v>-2</v>
      </c>
      <c r="BN88" s="42">
        <f t="shared" si="100"/>
        <v>2.2374584293171078</v>
      </c>
      <c r="BQ88" s="1">
        <v>2.2484999999999999</v>
      </c>
      <c r="BR88" s="1">
        <v>0.2374496571084182</v>
      </c>
      <c r="BS88">
        <v>-2</v>
      </c>
      <c r="BT88" s="42">
        <f t="shared" si="101"/>
        <v>2.2374496571084181</v>
      </c>
    </row>
    <row r="89" spans="57:72" x14ac:dyDescent="0.2">
      <c r="BE89" s="46">
        <f t="shared" si="102"/>
        <v>2.4983333333333331</v>
      </c>
      <c r="BF89" s="46">
        <v>0.28903110962304618</v>
      </c>
      <c r="BG89">
        <v>-2</v>
      </c>
      <c r="BH89" s="42">
        <f t="shared" si="99"/>
        <v>2.2890311096230462</v>
      </c>
      <c r="BK89" s="42">
        <v>2.4983333333333331</v>
      </c>
      <c r="BL89" s="42">
        <v>0.29354275598561524</v>
      </c>
      <c r="BM89">
        <v>-2</v>
      </c>
      <c r="BN89" s="42">
        <f t="shared" si="100"/>
        <v>2.2935427559856154</v>
      </c>
      <c r="BQ89" s="1">
        <v>2.4983333333333331</v>
      </c>
      <c r="BR89" s="1">
        <v>0.29352962634414842</v>
      </c>
      <c r="BS89">
        <v>-2</v>
      </c>
      <c r="BT89" s="42">
        <f t="shared" si="101"/>
        <v>2.2935296263441485</v>
      </c>
    </row>
    <row r="90" spans="57:72" x14ac:dyDescent="0.2">
      <c r="BE90" s="46">
        <f t="shared" si="102"/>
        <v>2.7481666666666662</v>
      </c>
      <c r="BF90" s="46">
        <v>0.35042337839949261</v>
      </c>
      <c r="BG90">
        <v>-2</v>
      </c>
      <c r="BH90" s="42">
        <f t="shared" si="99"/>
        <v>2.3504233783994928</v>
      </c>
      <c r="BK90" s="42">
        <v>2.7481666666666662</v>
      </c>
      <c r="BL90" s="42">
        <v>0.35570287267686401</v>
      </c>
      <c r="BM90">
        <v>-2</v>
      </c>
      <c r="BN90" s="42">
        <f t="shared" si="100"/>
        <v>2.3557028726768641</v>
      </c>
      <c r="BQ90" s="1">
        <v>2.7481666666666662</v>
      </c>
      <c r="BR90" s="1">
        <v>0.35568402655589448</v>
      </c>
      <c r="BS90">
        <v>-2</v>
      </c>
      <c r="BT90" s="42">
        <f t="shared" si="101"/>
        <v>2.3556840265558945</v>
      </c>
    </row>
    <row r="91" spans="57:72" x14ac:dyDescent="0.2">
      <c r="BE91" s="46">
        <f t="shared" si="102"/>
        <v>2.9979999999999993</v>
      </c>
      <c r="BF91" s="46">
        <v>0.41794583496508586</v>
      </c>
      <c r="BG91">
        <v>-2</v>
      </c>
      <c r="BH91" s="42">
        <f t="shared" si="99"/>
        <v>2.417945834965086</v>
      </c>
      <c r="BK91" s="42">
        <v>2.9979999999999993</v>
      </c>
      <c r="BL91" s="42">
        <v>0.42399181670134317</v>
      </c>
      <c r="BM91">
        <v>-1.5</v>
      </c>
      <c r="BN91" s="42">
        <f t="shared" si="100"/>
        <v>1.9239918167013432</v>
      </c>
      <c r="BQ91" s="1">
        <v>2.9979999999999993</v>
      </c>
      <c r="BR91" s="1">
        <v>0.42430730032697694</v>
      </c>
      <c r="BS91">
        <v>-1.5</v>
      </c>
      <c r="BT91" s="42">
        <f t="shared" si="101"/>
        <v>1.9243073003269768</v>
      </c>
    </row>
    <row r="92" spans="57:72" x14ac:dyDescent="0.2">
      <c r="BE92" s="46">
        <f t="shared" si="102"/>
        <v>3.2478333333333325</v>
      </c>
      <c r="BF92" s="46">
        <v>0.49167924532236384</v>
      </c>
      <c r="BG92">
        <v>-1</v>
      </c>
      <c r="BH92" s="42">
        <f t="shared" si="99"/>
        <v>1.4916792453223637</v>
      </c>
      <c r="BK92" s="42">
        <v>3.2478333333333325</v>
      </c>
      <c r="BL92" s="42">
        <v>0.49922882715875116</v>
      </c>
      <c r="BM92">
        <v>-1.5</v>
      </c>
      <c r="BN92" s="42">
        <f t="shared" si="100"/>
        <v>1.9992288271587513</v>
      </c>
      <c r="BQ92" s="1">
        <v>3.2478333333333325</v>
      </c>
      <c r="BR92" s="1">
        <v>0.49948774109103483</v>
      </c>
      <c r="BS92">
        <v>-1.5</v>
      </c>
      <c r="BT92" s="42">
        <f t="shared" si="101"/>
        <v>1.9994877410910348</v>
      </c>
    </row>
    <row r="93" spans="57:72" x14ac:dyDescent="0.2">
      <c r="BE93" s="46">
        <f t="shared" si="102"/>
        <v>3.4976666666666656</v>
      </c>
      <c r="BF93" s="46">
        <v>0.57171290492102067</v>
      </c>
      <c r="BG93">
        <v>-1</v>
      </c>
      <c r="BH93" s="42">
        <f t="shared" si="99"/>
        <v>1.5717129049210206</v>
      </c>
      <c r="BK93" s="42">
        <v>3.4976666666666656</v>
      </c>
      <c r="BL93" s="42">
        <v>0.58154148134882822</v>
      </c>
      <c r="BM93">
        <v>-1.5</v>
      </c>
      <c r="BN93" s="42">
        <f t="shared" si="100"/>
        <v>2.081541481348828</v>
      </c>
      <c r="BQ93" s="1">
        <v>3.4976666666666656</v>
      </c>
      <c r="BR93" s="1">
        <v>0.58097757619877533</v>
      </c>
      <c r="BS93">
        <v>-1.5</v>
      </c>
      <c r="BT93" s="42">
        <f t="shared" si="101"/>
        <v>2.0809775761987752</v>
      </c>
    </row>
    <row r="94" spans="57:72" x14ac:dyDescent="0.2">
      <c r="BE94" s="46">
        <f t="shared" si="102"/>
        <v>3.7474999999999987</v>
      </c>
      <c r="BF94" s="46">
        <v>0.65814501108470302</v>
      </c>
      <c r="BG94">
        <v>-1</v>
      </c>
      <c r="BH94" s="42">
        <f t="shared" si="99"/>
        <v>1.6581450110847031</v>
      </c>
      <c r="BK94" s="42">
        <v>3.7474999999999987</v>
      </c>
      <c r="BL94" s="42">
        <v>0.67030381824576857</v>
      </c>
      <c r="BM94">
        <v>-1.5</v>
      </c>
      <c r="BN94" s="42">
        <f t="shared" si="100"/>
        <v>2.1703038182457686</v>
      </c>
      <c r="BQ94" s="1">
        <v>3.7474999999999987</v>
      </c>
      <c r="BR94" s="1">
        <v>0.66884704655688632</v>
      </c>
      <c r="BS94">
        <v>-1.5</v>
      </c>
      <c r="BT94" s="42">
        <f t="shared" si="101"/>
        <v>2.1688470465568863</v>
      </c>
    </row>
    <row r="95" spans="57:72" x14ac:dyDescent="0.2">
      <c r="BE95" s="46">
        <f t="shared" si="102"/>
        <v>3.9973333333333319</v>
      </c>
      <c r="BF95" s="46">
        <v>0.75108306699600491</v>
      </c>
      <c r="BG95">
        <v>-1</v>
      </c>
      <c r="BH95" s="42">
        <f t="shared" si="99"/>
        <v>1.7510830669960049</v>
      </c>
      <c r="BK95" s="42">
        <v>3.9973333333333319</v>
      </c>
      <c r="BL95" s="42">
        <v>0.7655945656393699</v>
      </c>
      <c r="BM95">
        <v>-1.5</v>
      </c>
      <c r="BN95" s="42">
        <f t="shared" si="100"/>
        <v>2.2655945656393701</v>
      </c>
      <c r="BQ95" s="1">
        <v>3.9973333333333319</v>
      </c>
      <c r="BR95" s="1">
        <v>0.76317303851935825</v>
      </c>
      <c r="BS95">
        <v>-1.5</v>
      </c>
      <c r="BT95" s="42">
        <f t="shared" si="101"/>
        <v>2.2631730385193585</v>
      </c>
    </row>
    <row r="96" spans="57:72" x14ac:dyDescent="0.2">
      <c r="BE96" s="46">
        <f t="shared" si="102"/>
        <v>4.247166666666665</v>
      </c>
      <c r="BF96" s="46">
        <v>0.85064431930295947</v>
      </c>
      <c r="BG96">
        <v>-1</v>
      </c>
      <c r="BH96" s="42">
        <f t="shared" si="99"/>
        <v>1.8506443193029596</v>
      </c>
      <c r="BK96" s="42">
        <v>4.247166666666665</v>
      </c>
      <c r="BL96" s="42">
        <v>0.86749883428712116</v>
      </c>
      <c r="BM96">
        <v>-1.5</v>
      </c>
      <c r="BN96" s="42">
        <f t="shared" si="100"/>
        <v>2.367498834287121</v>
      </c>
      <c r="BQ96" s="1">
        <v>4.247166666666665</v>
      </c>
      <c r="BR96" s="1">
        <v>0.86403874381028734</v>
      </c>
      <c r="BS96">
        <v>-1.5</v>
      </c>
      <c r="BT96" s="42">
        <f t="shared" si="101"/>
        <v>2.3640387438102874</v>
      </c>
    </row>
    <row r="97" spans="57:72" x14ac:dyDescent="0.2">
      <c r="BE97" s="46">
        <f t="shared" si="102"/>
        <v>4.4969999999999981</v>
      </c>
      <c r="BF97" s="46">
        <v>0.95695623206868685</v>
      </c>
      <c r="BG97">
        <v>-1</v>
      </c>
      <c r="BH97" s="42">
        <f t="shared" si="99"/>
        <v>1.9569562320686869</v>
      </c>
      <c r="BK97" s="42">
        <v>4.4969999999999981</v>
      </c>
      <c r="BL97" s="42">
        <v>0.97610824504384752</v>
      </c>
      <c r="BM97">
        <v>-0.9</v>
      </c>
      <c r="BN97" s="42">
        <f t="shared" si="100"/>
        <v>1.8761082450438475</v>
      </c>
      <c r="BQ97" s="1">
        <v>4.4969999999999981</v>
      </c>
      <c r="BR97" s="1">
        <v>0.97220229832113447</v>
      </c>
      <c r="BS97">
        <v>-0.7</v>
      </c>
      <c r="BT97" s="42">
        <f t="shared" si="101"/>
        <v>1.6722022983211344</v>
      </c>
    </row>
    <row r="98" spans="57:72" x14ac:dyDescent="0.2">
      <c r="BE98" s="46">
        <f t="shared" si="102"/>
        <v>4.7468333333333312</v>
      </c>
      <c r="BF98" s="46">
        <v>1.0701570005120979</v>
      </c>
      <c r="BG98">
        <v>-1</v>
      </c>
      <c r="BH98" s="42">
        <f t="shared" si="99"/>
        <v>2.0701570005120979</v>
      </c>
      <c r="BK98" s="42">
        <v>4.7468333333333312</v>
      </c>
      <c r="BL98" s="42">
        <v>1.0915210471062324</v>
      </c>
      <c r="BM98">
        <v>-0.9</v>
      </c>
      <c r="BN98" s="42">
        <f t="shared" si="100"/>
        <v>1.9915210471062323</v>
      </c>
      <c r="BQ98" s="1">
        <v>4.7468333333333312</v>
      </c>
      <c r="BR98" s="1">
        <v>1.0878025454708826</v>
      </c>
      <c r="BS98">
        <v>-0.7</v>
      </c>
      <c r="BT98" s="42">
        <f t="shared" si="101"/>
        <v>1.7878025454708826</v>
      </c>
    </row>
    <row r="99" spans="57:72" x14ac:dyDescent="0.2">
      <c r="BE99" s="46">
        <f t="shared" si="102"/>
        <v>4.9966666666666644</v>
      </c>
      <c r="BF99" s="46">
        <v>1.190396108780305</v>
      </c>
      <c r="BG99">
        <v>-1</v>
      </c>
      <c r="BH99" s="42">
        <f t="shared" si="99"/>
        <v>2.190396108780305</v>
      </c>
      <c r="BK99" s="42">
        <v>4.9966666666666644</v>
      </c>
      <c r="BL99" s="42">
        <v>1.2138422252824943</v>
      </c>
      <c r="BM99">
        <v>-0.9</v>
      </c>
      <c r="BN99" s="42">
        <f t="shared" si="100"/>
        <v>2.1138422252824944</v>
      </c>
      <c r="BQ99" s="1">
        <v>4.9966666666666644</v>
      </c>
      <c r="BR99" s="1">
        <v>1.2103175477453929</v>
      </c>
      <c r="BS99">
        <v>-0.7</v>
      </c>
      <c r="BT99" s="42">
        <f t="shared" si="101"/>
        <v>1.9103175477453929</v>
      </c>
    </row>
    <row r="100" spans="57:72" x14ac:dyDescent="0.2">
      <c r="BE100" s="46">
        <f t="shared" si="102"/>
        <v>5.2464999999999975</v>
      </c>
      <c r="BF100" s="46">
        <v>1.3178349368532425</v>
      </c>
      <c r="BG100">
        <v>0.5</v>
      </c>
      <c r="BH100" s="42">
        <f t="shared" si="99"/>
        <v>0.81783493685324249</v>
      </c>
      <c r="BK100" s="42">
        <v>5.2464999999999975</v>
      </c>
      <c r="BL100" s="42">
        <v>1.3453647061058962</v>
      </c>
      <c r="BM100">
        <v>-0.9</v>
      </c>
      <c r="BN100" s="42">
        <f t="shared" si="100"/>
        <v>2.2453647061058963</v>
      </c>
      <c r="BQ100" s="1">
        <v>5.2464999999999975</v>
      </c>
      <c r="BR100" s="1">
        <v>1.3398561844227825</v>
      </c>
      <c r="BS100">
        <v>-0.7</v>
      </c>
      <c r="BT100" s="42">
        <f t="shared" si="101"/>
        <v>2.0398561844227823</v>
      </c>
    </row>
    <row r="101" spans="57:72" x14ac:dyDescent="0.2">
      <c r="BE101" s="46">
        <f t="shared" si="102"/>
        <v>5.4963333333333306</v>
      </c>
      <c r="BF101" s="46">
        <v>1.4526474226112884</v>
      </c>
      <c r="BG101">
        <v>0.5</v>
      </c>
      <c r="BH101" s="42">
        <f t="shared" si="99"/>
        <v>0.95264742261128843</v>
      </c>
      <c r="BK101" s="42">
        <v>5.4963333333333306</v>
      </c>
      <c r="BL101" s="42">
        <v>1.4863327716953176</v>
      </c>
      <c r="BM101">
        <v>-0.9</v>
      </c>
      <c r="BN101" s="42">
        <f t="shared" si="100"/>
        <v>2.3863327716953178</v>
      </c>
      <c r="BQ101" s="1">
        <v>5.4963333333333306</v>
      </c>
      <c r="BR101" s="1">
        <v>1.4765307846889684</v>
      </c>
      <c r="BS101">
        <v>-0.7</v>
      </c>
      <c r="BT101" s="42">
        <f t="shared" si="101"/>
        <v>2.1765307846889685</v>
      </c>
    </row>
    <row r="102" spans="57:72" x14ac:dyDescent="0.2">
      <c r="BE102" s="46">
        <f t="shared" si="102"/>
        <v>5.7461666666666638</v>
      </c>
      <c r="BF102" s="46">
        <v>1.5950207861043018</v>
      </c>
      <c r="BG102">
        <v>0.5</v>
      </c>
      <c r="BH102" s="42">
        <f t="shared" si="99"/>
        <v>1.0950207861043018</v>
      </c>
      <c r="BK102" s="42">
        <v>5.7461666666666638</v>
      </c>
      <c r="BL102" s="42">
        <v>1.6348199579515179</v>
      </c>
      <c r="BM102">
        <v>-0.9</v>
      </c>
      <c r="BN102" s="42">
        <f t="shared" si="100"/>
        <v>2.5348199579515178</v>
      </c>
      <c r="BQ102" s="1">
        <v>5.7461666666666638</v>
      </c>
      <c r="BR102" s="1">
        <v>1.6204627873035276</v>
      </c>
      <c r="BS102">
        <v>-0.7</v>
      </c>
      <c r="BT102" s="42">
        <f t="shared" si="101"/>
        <v>2.3204627873035273</v>
      </c>
    </row>
    <row r="103" spans="57:72" x14ac:dyDescent="0.2">
      <c r="BE103" s="46">
        <f t="shared" si="102"/>
        <v>5.9959999999999969</v>
      </c>
      <c r="BF103" s="46">
        <v>1.7451563241566437</v>
      </c>
      <c r="BG103">
        <v>0.5</v>
      </c>
      <c r="BH103" s="42">
        <f t="shared" si="99"/>
        <v>1.2451563241566437</v>
      </c>
      <c r="BK103" s="42">
        <v>5.9959999999999969</v>
      </c>
      <c r="BL103" s="42">
        <v>1.7909659878075523</v>
      </c>
      <c r="BM103">
        <v>0</v>
      </c>
      <c r="BN103" s="42">
        <f t="shared" si="100"/>
        <v>1.7909659878075523</v>
      </c>
      <c r="BQ103" s="1">
        <v>5.9959999999999969</v>
      </c>
      <c r="BR103" s="1">
        <v>1.7732893951777779</v>
      </c>
      <c r="BS103">
        <v>0.15</v>
      </c>
      <c r="BT103" s="42">
        <f t="shared" si="101"/>
        <v>1.623289395177778</v>
      </c>
    </row>
    <row r="104" spans="57:72" x14ac:dyDescent="0.2">
      <c r="BE104" s="46">
        <f t="shared" si="102"/>
        <v>6.24583333333333</v>
      </c>
      <c r="BF104" s="46">
        <v>1.9032702846437457</v>
      </c>
      <c r="BG104">
        <v>0.5</v>
      </c>
      <c r="BH104" s="42">
        <f t="shared" si="99"/>
        <v>1.4032702846437457</v>
      </c>
      <c r="BK104" s="42">
        <v>6.24583333333333</v>
      </c>
      <c r="BL104" s="42">
        <v>1.9549180733024811</v>
      </c>
      <c r="BM104">
        <v>0</v>
      </c>
      <c r="BN104" s="42">
        <f t="shared" si="100"/>
        <v>1.9549180733024811</v>
      </c>
      <c r="BQ104" s="1">
        <v>6.24583333333333</v>
      </c>
      <c r="BR104" s="1">
        <v>1.935228204593904</v>
      </c>
      <c r="BS104">
        <v>0.15</v>
      </c>
      <c r="BT104" s="42">
        <f t="shared" si="101"/>
        <v>1.7852282045939041</v>
      </c>
    </row>
    <row r="105" spans="57:72" x14ac:dyDescent="0.2">
      <c r="BE105" s="46">
        <f t="shared" si="102"/>
        <v>6.4956666666666631</v>
      </c>
      <c r="BF105" s="46">
        <v>2.0695948311038026</v>
      </c>
      <c r="BG105">
        <v>0.5</v>
      </c>
      <c r="BH105" s="42">
        <f t="shared" si="99"/>
        <v>1.5695948311038026</v>
      </c>
      <c r="BK105" s="42">
        <v>6.4956666666666631</v>
      </c>
      <c r="BL105" s="42">
        <v>2.1268309184533796</v>
      </c>
      <c r="BM105">
        <v>0</v>
      </c>
      <c r="BN105" s="42">
        <f t="shared" si="100"/>
        <v>2.1268309184533796</v>
      </c>
      <c r="BQ105" s="1">
        <v>6.4956666666666631</v>
      </c>
      <c r="BR105" s="1">
        <v>2.105000476115193</v>
      </c>
      <c r="BS105">
        <v>0.15</v>
      </c>
      <c r="BT105" s="42">
        <f t="shared" si="101"/>
        <v>1.9550004761151931</v>
      </c>
    </row>
    <row r="106" spans="57:72" x14ac:dyDescent="0.2">
      <c r="BE106" s="46">
        <f t="shared" si="102"/>
        <v>6.7454999999999963</v>
      </c>
      <c r="BF106" s="46">
        <v>2.244379109832106</v>
      </c>
      <c r="BG106">
        <v>0.5</v>
      </c>
      <c r="BH106" s="42">
        <f t="shared" si="99"/>
        <v>1.744379109832106</v>
      </c>
      <c r="BK106" s="42">
        <v>6.7454999999999963</v>
      </c>
      <c r="BL106" s="42">
        <v>2.3068666914251255</v>
      </c>
      <c r="BM106">
        <v>0</v>
      </c>
      <c r="BN106" s="42">
        <f t="shared" si="100"/>
        <v>2.3068666914251255</v>
      </c>
      <c r="BQ106" s="1">
        <v>6.7454999999999963</v>
      </c>
      <c r="BR106" s="1">
        <v>2.2827641264695724</v>
      </c>
      <c r="BS106">
        <v>0.15</v>
      </c>
      <c r="BT106" s="42">
        <f t="shared" si="101"/>
        <v>2.1327641264695725</v>
      </c>
    </row>
    <row r="107" spans="57:72" x14ac:dyDescent="0.2">
      <c r="BE107" s="46">
        <f t="shared" si="102"/>
        <v>6.9953333333333294</v>
      </c>
      <c r="BF107" s="46">
        <v>2.427890433282013</v>
      </c>
      <c r="BG107">
        <v>0.5</v>
      </c>
      <c r="BH107" s="42">
        <f t="shared" si="99"/>
        <v>1.927890433282013</v>
      </c>
      <c r="BK107" s="42">
        <v>6.9953333333333294</v>
      </c>
      <c r="BL107" s="42">
        <v>2.495194961970375</v>
      </c>
      <c r="BM107">
        <v>0</v>
      </c>
      <c r="BN107" s="42">
        <f t="shared" si="100"/>
        <v>2.495194961970375</v>
      </c>
      <c r="BQ107" s="1">
        <v>6.9953333333333294</v>
      </c>
      <c r="BR107" s="1">
        <v>2.4686847531696485</v>
      </c>
      <c r="BS107">
        <v>0.15</v>
      </c>
      <c r="BT107" s="42">
        <f t="shared" si="101"/>
        <v>2.3186847531696486</v>
      </c>
    </row>
    <row r="108" spans="57:72" x14ac:dyDescent="0.2">
      <c r="BE108" s="46">
        <f t="shared" si="102"/>
        <v>7.2451666666666625</v>
      </c>
      <c r="BF108" s="46">
        <v>2.6204155955110129</v>
      </c>
      <c r="BG108">
        <v>0.5</v>
      </c>
      <c r="BH108" s="42">
        <f t="shared" si="99"/>
        <v>2.1204155955110129</v>
      </c>
      <c r="BK108" s="42">
        <v>7.2451666666666625</v>
      </c>
      <c r="BL108" s="42">
        <v>2.6919925995523228</v>
      </c>
      <c r="BM108">
        <v>0.9</v>
      </c>
      <c r="BN108" s="42">
        <f t="shared" si="100"/>
        <v>1.7919925995523229</v>
      </c>
      <c r="BQ108" s="1">
        <v>7.2451666666666625</v>
      </c>
      <c r="BR108" s="1">
        <v>2.6650285510546556</v>
      </c>
      <c r="BS108">
        <v>1</v>
      </c>
      <c r="BT108" s="42">
        <f t="shared" si="101"/>
        <v>1.6650285510546556</v>
      </c>
    </row>
    <row r="109" spans="57:72" x14ac:dyDescent="0.2">
      <c r="BE109" s="46">
        <f t="shared" si="102"/>
        <v>7.4949999999999957</v>
      </c>
      <c r="BF109" s="46">
        <v>2.8222623376186249</v>
      </c>
      <c r="BG109">
        <v>0.5</v>
      </c>
      <c r="BH109" s="42">
        <f t="shared" si="99"/>
        <v>2.3222623376186249</v>
      </c>
      <c r="BK109" s="42">
        <v>7.4949999999999957</v>
      </c>
      <c r="BL109" s="42">
        <v>2.8974436269030646</v>
      </c>
      <c r="BM109">
        <v>0.9</v>
      </c>
      <c r="BN109" s="42">
        <f t="shared" si="100"/>
        <v>1.9974436269030647</v>
      </c>
      <c r="BQ109" s="1">
        <v>7.4949999999999957</v>
      </c>
      <c r="BR109" s="1">
        <v>2.8720770527884576</v>
      </c>
      <c r="BS109">
        <v>1</v>
      </c>
      <c r="BT109" s="42">
        <f t="shared" si="101"/>
        <v>1.8720770527884576</v>
      </c>
    </row>
    <row r="110" spans="57:72" x14ac:dyDescent="0.2">
      <c r="BE110" s="46">
        <f t="shared" si="102"/>
        <v>7.7448333333333288</v>
      </c>
      <c r="BF110" s="46">
        <v>3.03376098369298</v>
      </c>
      <c r="BG110">
        <v>2.5</v>
      </c>
      <c r="BH110" s="42">
        <f t="shared" si="99"/>
        <v>0.53376098369297997</v>
      </c>
      <c r="BK110" s="42">
        <v>7.7448333333333288</v>
      </c>
      <c r="BL110" s="42">
        <v>3.1174436477379057</v>
      </c>
      <c r="BM110">
        <v>0.9</v>
      </c>
      <c r="BN110" s="42">
        <f t="shared" si="100"/>
        <v>2.2174436477379058</v>
      </c>
      <c r="BQ110" s="1">
        <v>7.7448333333333288</v>
      </c>
      <c r="BR110" s="1">
        <v>3.0880148579799238</v>
      </c>
      <c r="BS110">
        <v>1</v>
      </c>
      <c r="BT110" s="42">
        <f t="shared" si="101"/>
        <v>2.0880148579799238</v>
      </c>
    </row>
    <row r="111" spans="57:72" x14ac:dyDescent="0.2">
      <c r="BE111" s="46">
        <f t="shared" si="102"/>
        <v>7.9946666666666619</v>
      </c>
      <c r="BF111" s="46">
        <v>3.2552662707976752</v>
      </c>
      <c r="BG111">
        <v>2.5</v>
      </c>
      <c r="BH111" s="42">
        <f t="shared" si="99"/>
        <v>0.75526627079767517</v>
      </c>
      <c r="BK111" s="42">
        <v>7.9946666666666619</v>
      </c>
      <c r="BL111" s="42">
        <v>3.3524590191233772</v>
      </c>
      <c r="BM111">
        <v>0.9</v>
      </c>
      <c r="BN111" s="42">
        <f t="shared" si="100"/>
        <v>2.4524590191233773</v>
      </c>
      <c r="BQ111" s="1">
        <v>7.9946666666666619</v>
      </c>
      <c r="BR111" s="1">
        <v>3.3130122094141954</v>
      </c>
      <c r="BS111">
        <v>1</v>
      </c>
      <c r="BT111" s="42">
        <f t="shared" si="101"/>
        <v>2.3130122094141954</v>
      </c>
    </row>
    <row r="112" spans="57:72" x14ac:dyDescent="0.2">
      <c r="BE112" s="46">
        <f t="shared" si="102"/>
        <v>8.2444999999999951</v>
      </c>
      <c r="BF112" s="46">
        <v>3.4871594000906612</v>
      </c>
      <c r="BG112">
        <v>2.5</v>
      </c>
      <c r="BH112" s="42">
        <f t="shared" si="99"/>
        <v>0.98715940009066117</v>
      </c>
      <c r="BK112" s="42">
        <v>8.2444999999999951</v>
      </c>
      <c r="BL112" s="42">
        <v>3.5972667057417436</v>
      </c>
      <c r="BM112">
        <v>2</v>
      </c>
      <c r="BN112" s="42">
        <f t="shared" si="100"/>
        <v>1.5972667057417436</v>
      </c>
      <c r="BQ112" s="1">
        <v>8.2444999999999951</v>
      </c>
      <c r="BR112" s="1">
        <v>3.5506359051301311</v>
      </c>
      <c r="BS112">
        <v>2</v>
      </c>
      <c r="BT112" s="42">
        <f t="shared" si="101"/>
        <v>1.5506359051301311</v>
      </c>
    </row>
    <row r="113" spans="57:72" x14ac:dyDescent="0.2">
      <c r="BE113" s="46">
        <f t="shared" si="102"/>
        <v>8.4943333333333282</v>
      </c>
      <c r="BF113" s="46">
        <v>3.7298503403956809</v>
      </c>
      <c r="BG113">
        <v>2.5</v>
      </c>
      <c r="BH113" s="42">
        <f t="shared" si="99"/>
        <v>1.2298503403956809</v>
      </c>
      <c r="BK113" s="42">
        <v>8.4943333333333282</v>
      </c>
      <c r="BL113" s="42">
        <v>3.852094681636439</v>
      </c>
      <c r="BM113">
        <v>2</v>
      </c>
      <c r="BN113" s="42">
        <f t="shared" si="100"/>
        <v>1.852094681636439</v>
      </c>
      <c r="BQ113" s="1">
        <v>8.4943333333333282</v>
      </c>
      <c r="BR113" s="1">
        <v>3.801246378088833</v>
      </c>
      <c r="BS113">
        <v>2</v>
      </c>
      <c r="BT113" s="42">
        <f t="shared" si="101"/>
        <v>1.801246378088833</v>
      </c>
    </row>
    <row r="114" spans="57:72" x14ac:dyDescent="0.2">
      <c r="BE114" s="46">
        <f t="shared" si="102"/>
        <v>8.7441666666666613</v>
      </c>
      <c r="BF114" s="46">
        <v>3.9837804205953042</v>
      </c>
      <c r="BG114">
        <v>2.5</v>
      </c>
      <c r="BH114" s="42">
        <f t="shared" si="99"/>
        <v>1.4837804205953042</v>
      </c>
      <c r="BK114" s="42">
        <v>8.7441666666666613</v>
      </c>
      <c r="BL114" s="42">
        <v>4.1171768219152263</v>
      </c>
      <c r="BM114">
        <v>2</v>
      </c>
      <c r="BN114" s="42">
        <f t="shared" si="100"/>
        <v>2.1171768219152263</v>
      </c>
      <c r="BQ114" s="1">
        <v>8.7441666666666613</v>
      </c>
      <c r="BR114" s="1">
        <v>4.061838091993951</v>
      </c>
      <c r="BS114">
        <v>2</v>
      </c>
      <c r="BT114" s="42">
        <f t="shared" si="101"/>
        <v>2.061838091993951</v>
      </c>
    </row>
    <row r="115" spans="57:72" x14ac:dyDescent="0.2">
      <c r="BE115" s="46">
        <f t="shared" si="102"/>
        <v>8.9939999999999944</v>
      </c>
      <c r="BF115" s="46">
        <v>4.2494252532696226</v>
      </c>
      <c r="BG115">
        <v>2.5</v>
      </c>
      <c r="BH115" s="42">
        <f t="shared" si="99"/>
        <v>1.7494252532696226</v>
      </c>
      <c r="BK115" s="42">
        <v>8.9939999999999944</v>
      </c>
      <c r="BL115" s="42">
        <v>4.3927522092641196</v>
      </c>
      <c r="BM115">
        <v>2</v>
      </c>
      <c r="BN115" s="42">
        <f t="shared" si="100"/>
        <v>2.3927522092641196</v>
      </c>
      <c r="BQ115" s="1">
        <v>8.9939999999999944</v>
      </c>
      <c r="BR115" s="1">
        <v>4.3326448379358338</v>
      </c>
      <c r="BS115">
        <v>2</v>
      </c>
      <c r="BT115" s="42">
        <f t="shared" si="101"/>
        <v>2.3326448379358338</v>
      </c>
    </row>
    <row r="116" spans="57:72" x14ac:dyDescent="0.2">
      <c r="BE116" s="46">
        <f t="shared" si="102"/>
        <v>9.2438333333333276</v>
      </c>
      <c r="BF116" s="46">
        <v>4.5272980392982385</v>
      </c>
      <c r="BG116">
        <v>2.5</v>
      </c>
      <c r="BH116" s="42">
        <f t="shared" si="99"/>
        <v>2.0272980392982385</v>
      </c>
      <c r="BK116" s="42">
        <v>9.2438333333333276</v>
      </c>
      <c r="BL116" s="42">
        <v>4.6790643066799076</v>
      </c>
      <c r="BM116">
        <v>3.2</v>
      </c>
      <c r="BN116" s="42">
        <f t="shared" si="100"/>
        <v>1.4790643066799074</v>
      </c>
      <c r="BQ116" s="1">
        <v>9.2438333333333276</v>
      </c>
      <c r="BR116" s="1">
        <v>4.6188271773780674</v>
      </c>
      <c r="BS116">
        <v>3.2</v>
      </c>
      <c r="BT116" s="42">
        <f t="shared" si="101"/>
        <v>1.4188271773780672</v>
      </c>
    </row>
    <row r="117" spans="57:72" x14ac:dyDescent="0.2">
      <c r="BE117" s="46">
        <f t="shared" si="102"/>
        <v>9.4936666666666607</v>
      </c>
      <c r="BF117" s="46">
        <v>4.8179533119657121</v>
      </c>
      <c r="BG117">
        <v>2.5</v>
      </c>
      <c r="BH117" s="42">
        <f t="shared" si="99"/>
        <v>2.3179533119657121</v>
      </c>
      <c r="BK117" s="42">
        <v>9.4936666666666607</v>
      </c>
      <c r="BL117" s="42">
        <v>4.9763599789505122</v>
      </c>
      <c r="BM117">
        <v>3.2</v>
      </c>
      <c r="BN117" s="42">
        <f t="shared" si="100"/>
        <v>1.776359978950512</v>
      </c>
      <c r="BQ117" s="1">
        <v>9.4936666666666607</v>
      </c>
      <c r="BR117" s="1">
        <v>4.9208430644436936</v>
      </c>
      <c r="BS117">
        <v>3.2</v>
      </c>
      <c r="BT117" s="42">
        <f t="shared" si="101"/>
        <v>1.7208430644436934</v>
      </c>
    </row>
    <row r="118" spans="57:72" x14ac:dyDescent="0.2">
      <c r="BE118" s="46">
        <f t="shared" si="102"/>
        <v>9.7434999999999938</v>
      </c>
      <c r="BF118" s="46">
        <v>5.1219911898279813</v>
      </c>
      <c r="BG118">
        <v>4.5</v>
      </c>
      <c r="BH118" s="42">
        <f t="shared" si="99"/>
        <v>0.62199118982798129</v>
      </c>
      <c r="BK118" s="42">
        <v>9.7434999999999938</v>
      </c>
      <c r="BL118" s="42">
        <v>5.2949047763846737</v>
      </c>
      <c r="BM118">
        <v>3.2</v>
      </c>
      <c r="BN118" s="42">
        <f t="shared" si="100"/>
        <v>2.0949047763846735</v>
      </c>
      <c r="BQ118" s="1">
        <v>9.7434999999999938</v>
      </c>
      <c r="BR118" s="1">
        <v>5.2341964562462593</v>
      </c>
      <c r="BS118">
        <v>3.2</v>
      </c>
      <c r="BT118" s="42">
        <f t="shared" si="101"/>
        <v>2.0341964562462591</v>
      </c>
    </row>
    <row r="119" spans="57:72" x14ac:dyDescent="0.2">
      <c r="BE119" s="46">
        <f t="shared" si="102"/>
        <v>9.993333333333327</v>
      </c>
      <c r="BF119" s="46">
        <v>5.4400622206736546</v>
      </c>
      <c r="BG119">
        <v>4.5</v>
      </c>
      <c r="BH119" s="42">
        <f t="shared" si="99"/>
        <v>0.94006222067365464</v>
      </c>
      <c r="BK119" s="42">
        <v>9.993333333333327</v>
      </c>
      <c r="BL119" s="42">
        <v>5.6353713581501399</v>
      </c>
      <c r="BM119">
        <v>3.2</v>
      </c>
      <c r="BN119" s="42">
        <f t="shared" si="100"/>
        <v>2.4353713581501397</v>
      </c>
      <c r="BQ119" s="1">
        <v>9.993333333333327</v>
      </c>
      <c r="BR119" s="1">
        <v>5.5590583868532226</v>
      </c>
      <c r="BS119">
        <v>3.2</v>
      </c>
      <c r="BT119" s="42">
        <f t="shared" si="101"/>
        <v>2.3590583868532224</v>
      </c>
    </row>
    <row r="120" spans="57:72" x14ac:dyDescent="0.2">
      <c r="BE120" s="46">
        <f t="shared" si="102"/>
        <v>10.24316666666666</v>
      </c>
      <c r="BF120" s="46">
        <v>5.7728729149424263</v>
      </c>
      <c r="BG120">
        <v>4.5</v>
      </c>
      <c r="BH120" s="42">
        <f t="shared" si="99"/>
        <v>1.2728729149424263</v>
      </c>
      <c r="BK120" s="42">
        <v>10.24316666666666</v>
      </c>
      <c r="BL120" s="42">
        <v>5.9884251547494847</v>
      </c>
      <c r="BM120">
        <v>4.5999999999999996</v>
      </c>
      <c r="BN120" s="42">
        <f t="shared" si="100"/>
        <v>1.388425154749485</v>
      </c>
      <c r="BQ120" s="1">
        <v>10.24316666666666</v>
      </c>
      <c r="BR120" s="1">
        <v>5.9033972862511819</v>
      </c>
      <c r="BS120">
        <v>4.7</v>
      </c>
      <c r="BT120" s="42">
        <f t="shared" si="101"/>
        <v>1.2033972862511817</v>
      </c>
    </row>
    <row r="121" spans="57:72" x14ac:dyDescent="0.2">
      <c r="BE121" s="46">
        <f t="shared" si="102"/>
        <v>10.492999999999993</v>
      </c>
      <c r="BF121" s="46">
        <v>6.1211920867059399</v>
      </c>
      <c r="BG121">
        <v>4.5</v>
      </c>
      <c r="BH121" s="42">
        <f t="shared" si="99"/>
        <v>1.6211920867059399</v>
      </c>
      <c r="BK121" s="42">
        <v>10.492999999999993</v>
      </c>
      <c r="BL121" s="42">
        <v>6.3543318839062879</v>
      </c>
      <c r="BM121">
        <v>4.5999999999999996</v>
      </c>
      <c r="BN121" s="42">
        <f t="shared" si="100"/>
        <v>1.7543318839062882</v>
      </c>
      <c r="BQ121" s="1">
        <v>10.492999999999993</v>
      </c>
      <c r="BR121" s="1">
        <v>6.2677716995037445</v>
      </c>
      <c r="BS121">
        <v>4.7</v>
      </c>
      <c r="BT121" s="42">
        <f t="shared" si="101"/>
        <v>1.5677716995037443</v>
      </c>
    </row>
    <row r="122" spans="57:72" x14ac:dyDescent="0.2">
      <c r="BE122" s="46">
        <f t="shared" si="102"/>
        <v>10.742833333333326</v>
      </c>
      <c r="BF122" s="46">
        <v>6.4858581447623722</v>
      </c>
      <c r="BG122">
        <v>4.5</v>
      </c>
      <c r="BH122" s="42">
        <f t="shared" si="99"/>
        <v>1.9858581447623722</v>
      </c>
      <c r="BK122" s="42">
        <v>10.742833333333326</v>
      </c>
      <c r="BL122" s="42">
        <v>6.7333506468424655</v>
      </c>
      <c r="BM122">
        <v>4.5999999999999996</v>
      </c>
      <c r="BN122" s="42">
        <f t="shared" si="100"/>
        <v>2.1333506468424659</v>
      </c>
      <c r="BQ122" s="1">
        <v>10.742833333333326</v>
      </c>
      <c r="BR122" s="1">
        <v>6.6449944012824487</v>
      </c>
      <c r="BS122">
        <v>4.7</v>
      </c>
      <c r="BT122" s="42">
        <f t="shared" si="101"/>
        <v>1.9449944012824485</v>
      </c>
    </row>
    <row r="123" spans="57:72" x14ac:dyDescent="0.2">
      <c r="BE123" s="46">
        <f t="shared" si="102"/>
        <v>10.992666666666659</v>
      </c>
      <c r="BF123" s="46">
        <v>6.8677875068342802</v>
      </c>
      <c r="BG123">
        <v>4.5</v>
      </c>
      <c r="BH123" s="42">
        <f t="shared" si="99"/>
        <v>2.3677875068342802</v>
      </c>
      <c r="BK123" s="42">
        <v>10.992666666666659</v>
      </c>
      <c r="BL123" s="42">
        <v>7.1257310044544377</v>
      </c>
      <c r="BM123">
        <v>4.5999999999999996</v>
      </c>
      <c r="BN123" s="42">
        <f t="shared" si="100"/>
        <v>2.5257310044544381</v>
      </c>
      <c r="BQ123" s="1">
        <v>10.992666666666659</v>
      </c>
      <c r="BR123" s="1">
        <v>7.035345629977753</v>
      </c>
      <c r="BS123">
        <v>4.7</v>
      </c>
      <c r="BT123" s="42">
        <f t="shared" si="101"/>
        <v>2.3353456299777529</v>
      </c>
    </row>
    <row r="124" spans="57:72" x14ac:dyDescent="0.2">
      <c r="BE124" s="46">
        <f t="shared" si="102"/>
        <v>11.242499999999993</v>
      </c>
      <c r="BF124" s="46">
        <v>7.2679843479853723</v>
      </c>
      <c r="BG124">
        <v>6.5</v>
      </c>
      <c r="BH124" s="42">
        <f t="shared" si="99"/>
        <v>0.7679843479853723</v>
      </c>
      <c r="BK124" s="42">
        <v>11.242499999999993</v>
      </c>
      <c r="BL124" s="42">
        <v>7.5477521265159613</v>
      </c>
      <c r="BM124">
        <v>6.5</v>
      </c>
      <c r="BN124" s="42">
        <f t="shared" si="100"/>
        <v>1.0477521265159613</v>
      </c>
      <c r="BQ124" s="1">
        <v>11.242499999999993</v>
      </c>
      <c r="BR124" s="1">
        <v>7.4538029996477988</v>
      </c>
      <c r="BS124">
        <v>6.5</v>
      </c>
      <c r="BT124" s="42">
        <f t="shared" si="101"/>
        <v>0.9538029996477988</v>
      </c>
    </row>
    <row r="125" spans="57:72" x14ac:dyDescent="0.2">
      <c r="BE125" s="46">
        <f t="shared" si="102"/>
        <v>11.492333333333326</v>
      </c>
      <c r="BF125" s="46">
        <v>7.6875519424326724</v>
      </c>
      <c r="BG125">
        <v>6.5</v>
      </c>
      <c r="BH125" s="42">
        <f t="shared" si="99"/>
        <v>1.1875519424326724</v>
      </c>
      <c r="BK125" s="42">
        <v>11.492333333333326</v>
      </c>
      <c r="BL125" s="42">
        <v>8.0002110395544275</v>
      </c>
      <c r="BM125">
        <v>6.5</v>
      </c>
      <c r="BN125" s="42">
        <f t="shared" si="100"/>
        <v>1.5002110395544275</v>
      </c>
      <c r="BQ125" s="1">
        <v>11.492333333333326</v>
      </c>
      <c r="BR125" s="1">
        <v>7.9008838141432989</v>
      </c>
      <c r="BS125">
        <v>6.5</v>
      </c>
      <c r="BT125" s="42">
        <f t="shared" si="101"/>
        <v>1.4008838141432989</v>
      </c>
    </row>
    <row r="126" spans="57:72" x14ac:dyDescent="0.2">
      <c r="BE126" s="46">
        <f t="shared" si="102"/>
        <v>11.742166666666659</v>
      </c>
      <c r="BF126" s="46">
        <v>8.1277059189286209</v>
      </c>
      <c r="BG126">
        <v>6.5</v>
      </c>
      <c r="BH126" s="42">
        <f t="shared" si="99"/>
        <v>1.6277059189286209</v>
      </c>
      <c r="BK126" s="42">
        <v>11.742166666666659</v>
      </c>
      <c r="BL126" s="42">
        <v>8.4678381693539038</v>
      </c>
      <c r="BM126">
        <v>6.5</v>
      </c>
      <c r="BN126" s="42">
        <f t="shared" si="100"/>
        <v>1.9678381693539038</v>
      </c>
      <c r="BQ126" s="1">
        <v>11.742166666666659</v>
      </c>
      <c r="BR126" s="1">
        <v>8.3623910763763174</v>
      </c>
      <c r="BS126">
        <v>6.5</v>
      </c>
      <c r="BT126" s="42">
        <f t="shared" si="101"/>
        <v>1.8623910763763174</v>
      </c>
    </row>
    <row r="127" spans="57:72" x14ac:dyDescent="0.2">
      <c r="BE127" s="46">
        <f t="shared" si="102"/>
        <v>11.991999999999992</v>
      </c>
      <c r="BF127" s="46">
        <v>8.589789827870483</v>
      </c>
      <c r="BG127">
        <v>6.5</v>
      </c>
      <c r="BH127" s="42">
        <f t="shared" si="99"/>
        <v>2.089789827870483</v>
      </c>
      <c r="BK127" s="42">
        <v>11.991999999999992</v>
      </c>
      <c r="BL127" s="42">
        <v>8.9507962709290112</v>
      </c>
      <c r="BM127">
        <v>6.5</v>
      </c>
      <c r="BN127" s="42">
        <f t="shared" si="100"/>
        <v>2.4507962709290112</v>
      </c>
      <c r="BQ127" s="1">
        <v>11.991999999999992</v>
      </c>
      <c r="BR127" s="1">
        <v>8.8385686186731043</v>
      </c>
      <c r="BS127">
        <v>6.5</v>
      </c>
      <c r="BT127" s="42">
        <f t="shared" si="101"/>
        <v>2.3385686186731043</v>
      </c>
    </row>
    <row r="128" spans="57:72" x14ac:dyDescent="0.2">
      <c r="BE128" s="46">
        <f t="shared" si="102"/>
        <v>12.241833333333325</v>
      </c>
      <c r="BF128" s="46">
        <v>9.0752935187691648</v>
      </c>
      <c r="BG128">
        <v>8.5</v>
      </c>
      <c r="BH128" s="42">
        <f t="shared" si="99"/>
        <v>0.57529351876916479</v>
      </c>
      <c r="BK128" s="42">
        <v>12.241833333333325</v>
      </c>
      <c r="BL128" s="42">
        <v>9.4730416087059908</v>
      </c>
      <c r="BM128">
        <v>8.6999999999999993</v>
      </c>
      <c r="BN128" s="42">
        <f t="shared" si="100"/>
        <v>0.77304160870599148</v>
      </c>
      <c r="BQ128" s="1">
        <v>12.241833333333325</v>
      </c>
      <c r="BR128" s="1">
        <v>9.3545987975664566</v>
      </c>
      <c r="BS128">
        <v>8.6999999999999993</v>
      </c>
      <c r="BT128" s="42">
        <f t="shared" si="101"/>
        <v>0.65459879756645734</v>
      </c>
    </row>
    <row r="129" spans="57:72" x14ac:dyDescent="0.2">
      <c r="BE129" s="46">
        <f t="shared" si="102"/>
        <v>12.491666666666658</v>
      </c>
      <c r="BF129" s="46">
        <v>9.5858749572437265</v>
      </c>
      <c r="BG129">
        <v>8.5</v>
      </c>
      <c r="BH129" s="42">
        <f t="shared" si="99"/>
        <v>1.0858749572437265</v>
      </c>
      <c r="BK129" s="42">
        <v>12.491666666666658</v>
      </c>
      <c r="BL129" s="42">
        <v>10.035311237248473</v>
      </c>
      <c r="BM129">
        <v>8.6999999999999993</v>
      </c>
      <c r="BN129" s="42">
        <f t="shared" si="100"/>
        <v>1.3353112372484741</v>
      </c>
      <c r="BQ129" s="1">
        <v>12.491666666666658</v>
      </c>
      <c r="BR129" s="1">
        <v>9.9107481143879461</v>
      </c>
      <c r="BS129">
        <v>8.6999999999999993</v>
      </c>
      <c r="BT129" s="42">
        <f t="shared" si="101"/>
        <v>1.2107481143879468</v>
      </c>
    </row>
    <row r="130" spans="57:72" x14ac:dyDescent="0.2">
      <c r="BE130" s="46">
        <f t="shared" si="102"/>
        <v>12.741499999999991</v>
      </c>
      <c r="BF130" s="46">
        <v>10.123386281810626</v>
      </c>
      <c r="BG130">
        <v>8.5</v>
      </c>
      <c r="BH130" s="42">
        <f t="shared" si="99"/>
        <v>1.6233862818106264</v>
      </c>
      <c r="BK130" s="42">
        <v>12.741499999999991</v>
      </c>
      <c r="BL130" s="42">
        <v>10.614413056133946</v>
      </c>
      <c r="BM130">
        <v>8.6999999999999993</v>
      </c>
      <c r="BN130" s="42">
        <f t="shared" si="100"/>
        <v>1.914413056133947</v>
      </c>
      <c r="BQ130" s="1">
        <v>12.741499999999991</v>
      </c>
      <c r="BR130" s="1">
        <v>10.482292061065717</v>
      </c>
      <c r="BS130">
        <v>8.6999999999999993</v>
      </c>
      <c r="BT130" s="42">
        <f t="shared" si="101"/>
        <v>1.7822920610657178</v>
      </c>
    </row>
    <row r="131" spans="57:72" x14ac:dyDescent="0.2">
      <c r="BE131" s="46">
        <f t="shared" si="102"/>
        <v>12.991333333333325</v>
      </c>
      <c r="BF131" s="46">
        <v>10.68990512716767</v>
      </c>
      <c r="BG131">
        <v>8.5</v>
      </c>
      <c r="BH131" s="42">
        <f t="shared" si="99"/>
        <v>2.1899051271676697</v>
      </c>
      <c r="BK131" s="42">
        <v>12.991333333333325</v>
      </c>
      <c r="BL131" s="42">
        <v>11.210212954595425</v>
      </c>
      <c r="BM131">
        <v>8.6999999999999993</v>
      </c>
      <c r="BN131" s="42">
        <f t="shared" si="100"/>
        <v>2.5102129545954259</v>
      </c>
      <c r="BQ131" s="1">
        <v>12.991333333333325</v>
      </c>
      <c r="BR131" s="1">
        <v>11.069370694454344</v>
      </c>
      <c r="BS131">
        <v>8.6999999999999993</v>
      </c>
      <c r="BT131" s="42">
        <f t="shared" si="101"/>
        <v>2.3693706944543447</v>
      </c>
    </row>
    <row r="132" spans="57:72" x14ac:dyDescent="0.2">
      <c r="BE132" s="46">
        <f t="shared" si="102"/>
        <v>13.241166666666658</v>
      </c>
      <c r="BF132" s="46">
        <v>11.287772543413224</v>
      </c>
      <c r="BG132">
        <v>11</v>
      </c>
      <c r="BH132" s="42">
        <f t="shared" si="99"/>
        <v>0.28777254341322411</v>
      </c>
      <c r="BK132" s="42">
        <v>13.241166666666658</v>
      </c>
      <c r="BL132" s="42">
        <v>11.868391480160019</v>
      </c>
      <c r="BM132">
        <v>11.6</v>
      </c>
      <c r="BN132" s="42">
        <f t="shared" si="100"/>
        <v>0.26839148016001957</v>
      </c>
      <c r="BQ132" s="1">
        <v>13.241166666666658</v>
      </c>
      <c r="BR132" s="1">
        <v>11.723373617630914</v>
      </c>
      <c r="BS132">
        <v>11.6</v>
      </c>
      <c r="BT132" s="42">
        <f t="shared" si="101"/>
        <v>0.12337361763091437</v>
      </c>
    </row>
    <row r="133" spans="57:72" x14ac:dyDescent="0.2">
      <c r="BE133" s="46">
        <f t="shared" si="102"/>
        <v>13.490999999999991</v>
      </c>
      <c r="BF133" s="46">
        <v>11.919639249908112</v>
      </c>
      <c r="BG133">
        <v>11</v>
      </c>
      <c r="BH133" s="42">
        <f t="shared" si="99"/>
        <v>0.91963924990811208</v>
      </c>
      <c r="BK133" s="42">
        <v>13.490999999999991</v>
      </c>
      <c r="BL133" s="42">
        <v>12.58919372729917</v>
      </c>
      <c r="BM133">
        <v>11.6</v>
      </c>
      <c r="BN133" s="42">
        <f t="shared" si="100"/>
        <v>0.98919372729917043</v>
      </c>
      <c r="BQ133" s="1">
        <v>13.490999999999991</v>
      </c>
      <c r="BR133" s="1">
        <v>12.443043517900021</v>
      </c>
      <c r="BS133">
        <v>11.6</v>
      </c>
      <c r="BT133" s="42">
        <f t="shared" si="101"/>
        <v>0.8430435179000213</v>
      </c>
    </row>
    <row r="134" spans="57:72" x14ac:dyDescent="0.2">
      <c r="BE134" s="46">
        <f t="shared" si="102"/>
        <v>13.740833333333324</v>
      </c>
      <c r="BF134" s="46">
        <v>12.588522522411816</v>
      </c>
      <c r="BG134">
        <v>11</v>
      </c>
      <c r="BH134" s="42">
        <f t="shared" si="99"/>
        <v>1.5885225224118162</v>
      </c>
      <c r="BK134" s="42">
        <v>13.740833333333324</v>
      </c>
      <c r="BL134" s="42">
        <v>13.32666198949439</v>
      </c>
      <c r="BM134">
        <v>11.6</v>
      </c>
      <c r="BN134" s="42">
        <f t="shared" si="100"/>
        <v>1.7266619894943904</v>
      </c>
      <c r="BQ134" s="1">
        <v>13.740833333333324</v>
      </c>
      <c r="BR134" s="1">
        <v>13.175828714119518</v>
      </c>
      <c r="BS134">
        <v>11.6</v>
      </c>
      <c r="BT134" s="42">
        <f t="shared" si="101"/>
        <v>1.5758287141195186</v>
      </c>
    </row>
    <row r="135" spans="57:72" x14ac:dyDescent="0.2">
      <c r="BE135" s="46">
        <f t="shared" si="102"/>
        <v>13.990666666666657</v>
      </c>
      <c r="BF135" s="46">
        <v>13.297876788144212</v>
      </c>
      <c r="BG135">
        <v>11</v>
      </c>
      <c r="BH135" s="42">
        <f t="shared" si="99"/>
        <v>2.2978767881442117</v>
      </c>
      <c r="BK135" s="42">
        <v>13.990666666666657</v>
      </c>
      <c r="BL135" s="42">
        <v>14.079841682717255</v>
      </c>
      <c r="BM135">
        <v>11.6</v>
      </c>
      <c r="BN135" s="42">
        <f t="shared" si="100"/>
        <v>2.4798416827172556</v>
      </c>
      <c r="BQ135" s="1">
        <v>13.990666666666657</v>
      </c>
      <c r="BR135" s="1">
        <v>13.921801499939534</v>
      </c>
      <c r="BS135">
        <v>11.6</v>
      </c>
      <c r="BT135" s="42">
        <f t="shared" si="101"/>
        <v>2.321801499939534</v>
      </c>
    </row>
    <row r="136" spans="57:72" x14ac:dyDescent="0.2">
      <c r="BE136" s="46">
        <f t="shared" si="102"/>
        <v>14.24049999999999</v>
      </c>
      <c r="BF136" s="46">
        <v>14.051682094180496</v>
      </c>
      <c r="BG136">
        <v>14</v>
      </c>
      <c r="BH136" s="42">
        <f t="shared" si="99"/>
        <v>5.1682094180495852E-2</v>
      </c>
      <c r="BK136" s="42">
        <v>14.24049999999999</v>
      </c>
      <c r="BL136" s="42">
        <v>14.93857416707538</v>
      </c>
      <c r="BM136">
        <v>14.9</v>
      </c>
      <c r="BN136" s="42">
        <f>BL136-BM136</f>
        <v>3.8574167075379862E-2</v>
      </c>
      <c r="BQ136" s="1">
        <v>14.24049999999999</v>
      </c>
      <c r="BR136" s="1">
        <v>14.776972475710821</v>
      </c>
      <c r="BS136">
        <v>14.7</v>
      </c>
      <c r="BT136" s="42">
        <f t="shared" si="101"/>
        <v>7.6972475710821442E-2</v>
      </c>
    </row>
    <row r="137" spans="57:72" x14ac:dyDescent="0.2">
      <c r="BE137" s="46">
        <f t="shared" si="102"/>
        <v>14.490333333333323</v>
      </c>
      <c r="BF137" s="46">
        <v>14.854556171461651</v>
      </c>
      <c r="BG137">
        <v>14</v>
      </c>
      <c r="BH137" s="42">
        <f t="shared" si="99"/>
        <v>0.85455617146165075</v>
      </c>
      <c r="BK137" s="42">
        <v>14.490333333333323</v>
      </c>
      <c r="BL137" s="42">
        <v>15.899962715316551</v>
      </c>
      <c r="BM137">
        <v>14.9</v>
      </c>
      <c r="BN137" s="42">
        <f>BL137-BM137</f>
        <v>0.9999627153165509</v>
      </c>
      <c r="BQ137" s="1">
        <v>14.490333333333323</v>
      </c>
      <c r="BR137" s="1">
        <v>15.733246516848698</v>
      </c>
      <c r="BS137">
        <v>14.7</v>
      </c>
      <c r="BT137" s="42">
        <f t="shared" si="101"/>
        <v>1.0332465168486991</v>
      </c>
    </row>
    <row r="138" spans="57:72" x14ac:dyDescent="0.2">
      <c r="BE138" s="46">
        <f t="shared" si="102"/>
        <v>14.740166666666656</v>
      </c>
      <c r="BF138" s="46">
        <v>15.711898076610295</v>
      </c>
      <c r="BG138">
        <v>14</v>
      </c>
      <c r="BH138" s="42">
        <f t="shared" si="99"/>
        <v>1.7118980766102947</v>
      </c>
      <c r="BK138" s="42">
        <v>14.740166666666656</v>
      </c>
      <c r="BL138" s="42">
        <v>16.869380367418032</v>
      </c>
      <c r="BM138">
        <v>14.9</v>
      </c>
      <c r="BN138" s="42">
        <f t="shared" si="100"/>
        <v>1.9693803674180312</v>
      </c>
      <c r="BQ138" s="1">
        <v>14.740166666666656</v>
      </c>
      <c r="BR138" s="1">
        <v>16.687446898781346</v>
      </c>
      <c r="BS138">
        <v>14.7</v>
      </c>
      <c r="BT138" s="42">
        <f t="shared" si="101"/>
        <v>1.9874468987813465</v>
      </c>
    </row>
    <row r="139" spans="57:72" x14ac:dyDescent="0.2">
      <c r="BE139" s="46">
        <f t="shared" si="102"/>
        <v>14.98999999999999</v>
      </c>
      <c r="BF139" s="46">
        <v>16.630074735521667</v>
      </c>
      <c r="BG139">
        <v>14</v>
      </c>
      <c r="BH139" s="42">
        <f t="shared" si="99"/>
        <v>2.6300747355216672</v>
      </c>
      <c r="BK139" s="42">
        <v>14.98999999999999</v>
      </c>
      <c r="BL139" s="42">
        <v>17.843992058843817</v>
      </c>
      <c r="BM139">
        <v>14.9</v>
      </c>
      <c r="BN139" s="42">
        <f t="shared" si="100"/>
        <v>2.9439920588438167</v>
      </c>
      <c r="BQ139" s="1">
        <v>14.98999999999999</v>
      </c>
      <c r="BR139" s="1">
        <v>17.641328807257175</v>
      </c>
      <c r="BS139">
        <v>14.7</v>
      </c>
      <c r="BT139" s="42">
        <f t="shared" si="101"/>
        <v>2.9413288072571753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BBE0-390F-0045-B801-A990E1CF3970}">
  <dimension ref="A3:AA70"/>
  <sheetViews>
    <sheetView topLeftCell="A17" zoomScale="125" workbookViewId="0">
      <selection activeCell="AC17" sqref="AC17"/>
    </sheetView>
  </sheetViews>
  <sheetFormatPr baseColWidth="10" defaultRowHeight="16" x14ac:dyDescent="0.2"/>
  <cols>
    <col min="1" max="1" width="10.83203125" style="42"/>
    <col min="3" max="3" width="10.83203125" style="2"/>
    <col min="6" max="7" width="10.83203125" style="40"/>
    <col min="8" max="8" width="5" customWidth="1"/>
    <col min="9" max="9" width="9.1640625" customWidth="1"/>
    <col min="10" max="10" width="9.1640625" style="40" customWidth="1"/>
    <col min="11" max="11" width="9.1640625" style="2" customWidth="1"/>
    <col min="12" max="12" width="5.1640625" style="2" customWidth="1"/>
    <col min="13" max="13" width="9" style="42" customWidth="1"/>
    <col min="14" max="14" width="5.1640625" customWidth="1"/>
    <col min="17" max="17" width="5.83203125" customWidth="1"/>
    <col min="20" max="20" width="5.5" customWidth="1"/>
    <col min="21" max="21" width="9.5" style="42" customWidth="1"/>
    <col min="24" max="24" width="15.33203125" bestFit="1" customWidth="1"/>
    <col min="27" max="27" width="10.83203125" style="2"/>
  </cols>
  <sheetData>
    <row r="3" spans="1:27" x14ac:dyDescent="0.2">
      <c r="G3" s="40">
        <v>1E-4</v>
      </c>
      <c r="H3">
        <v>4</v>
      </c>
      <c r="I3">
        <f>H3*G3</f>
        <v>4.0000000000000002E-4</v>
      </c>
    </row>
    <row r="4" spans="1:27" x14ac:dyDescent="0.2">
      <c r="G4" s="40">
        <v>-2E-3</v>
      </c>
      <c r="H4">
        <v>3</v>
      </c>
      <c r="I4">
        <f t="shared" ref="I4:I7" si="0">H4*G4</f>
        <v>-6.0000000000000001E-3</v>
      </c>
    </row>
    <row r="5" spans="1:27" x14ac:dyDescent="0.2">
      <c r="G5" s="40">
        <v>1.9099999999999999E-2</v>
      </c>
      <c r="H5">
        <v>2</v>
      </c>
      <c r="I5">
        <f t="shared" si="0"/>
        <v>3.8199999999999998E-2</v>
      </c>
    </row>
    <row r="6" spans="1:27" x14ac:dyDescent="0.2">
      <c r="G6" s="40">
        <v>-3.6999999999999998E-2</v>
      </c>
      <c r="H6">
        <v>1</v>
      </c>
      <c r="I6">
        <f t="shared" si="0"/>
        <v>-3.6999999999999998E-2</v>
      </c>
    </row>
    <row r="7" spans="1:27" x14ac:dyDescent="0.2">
      <c r="G7" s="40">
        <v>1.89E-2</v>
      </c>
      <c r="H7">
        <v>0</v>
      </c>
      <c r="I7">
        <f t="shared" si="0"/>
        <v>0</v>
      </c>
    </row>
    <row r="8" spans="1:27" x14ac:dyDescent="0.2">
      <c r="Z8" s="1"/>
    </row>
    <row r="9" spans="1:27" ht="68" x14ac:dyDescent="0.2">
      <c r="A9" s="42" t="s">
        <v>12</v>
      </c>
      <c r="B9" s="1" t="s">
        <v>90</v>
      </c>
      <c r="C9" s="2" t="s">
        <v>81</v>
      </c>
      <c r="D9" t="s">
        <v>79</v>
      </c>
      <c r="F9" s="43" t="s">
        <v>82</v>
      </c>
      <c r="G9" s="43" t="s">
        <v>83</v>
      </c>
      <c r="I9" t="s">
        <v>7</v>
      </c>
      <c r="J9" s="43" t="s">
        <v>84</v>
      </c>
      <c r="K9" s="44" t="s">
        <v>85</v>
      </c>
      <c r="L9" s="44"/>
      <c r="M9" s="42" t="s">
        <v>91</v>
      </c>
      <c r="P9" t="s">
        <v>92</v>
      </c>
      <c r="S9" t="s">
        <v>93</v>
      </c>
      <c r="V9" s="39" t="s">
        <v>94</v>
      </c>
      <c r="W9" s="39" t="s">
        <v>95</v>
      </c>
      <c r="X9" s="39" t="s">
        <v>96</v>
      </c>
      <c r="Z9" s="1" t="s">
        <v>97</v>
      </c>
    </row>
    <row r="10" spans="1:27" x14ac:dyDescent="0.2">
      <c r="A10" s="42">
        <f>new_freslens!A15</f>
        <v>0</v>
      </c>
      <c r="B10" s="1">
        <f>new_freslens!AI15</f>
        <v>0</v>
      </c>
      <c r="C10" s="2">
        <f>new_freslens!AJ15</f>
        <v>0</v>
      </c>
      <c r="D10" s="1">
        <f>new_freslens!AK15</f>
        <v>1.5558934435839139E-2</v>
      </c>
      <c r="F10" s="40">
        <f>new_freslens!AM15</f>
        <v>7.3366887919001658E-2</v>
      </c>
      <c r="G10" s="40">
        <f>new_freslens!AN15</f>
        <v>0.14603281831011478</v>
      </c>
      <c r="I10">
        <f>new_freslens!AP15</f>
        <v>4</v>
      </c>
      <c r="J10" s="40">
        <f>new_freslens!AQ15</f>
        <v>0</v>
      </c>
      <c r="K10" s="2">
        <f>new_freslens!AR15</f>
        <v>0</v>
      </c>
      <c r="M10" s="42">
        <f t="shared" ref="M10:M11" si="1">2.2-($G$3*POWER(A10,4)+$G$4*POWER(A10,3)+$G$5*POWER(A10,2)+$G$6*A10+$G$7)</f>
        <v>2.1811000000000003</v>
      </c>
      <c r="O10">
        <f>+A10+M10*TAN(J10)</f>
        <v>0</v>
      </c>
      <c r="P10" s="42">
        <f>2.2-($G$3*POWER(O10,4)+$G$4*POWER(O10,3)+$G$5*POWER(O10,2)+$G$6*O10+$G$7)</f>
        <v>2.1811000000000003</v>
      </c>
      <c r="R10">
        <f>+A10+P10*TAN(J10)</f>
        <v>0</v>
      </c>
      <c r="S10" s="42">
        <v>2.2000000000000002</v>
      </c>
      <c r="U10" s="42">
        <f>S10/COS(J10)</f>
        <v>2.2000000000000002</v>
      </c>
      <c r="V10" s="42">
        <f>U10*SQRT(I10)</f>
        <v>4.4000000000000004</v>
      </c>
      <c r="W10" s="42">
        <f>V10/new_freslens!$G$1*2*new_freslens!$D$6</f>
        <v>2.2105600000000005</v>
      </c>
      <c r="X10" s="42">
        <f>W10+F10</f>
        <v>2.283926887919002</v>
      </c>
      <c r="Z10" s="42">
        <v>0</v>
      </c>
      <c r="AA10" s="2">
        <f>Z10*180/new_freslens!$D$6</f>
        <v>0</v>
      </c>
    </row>
    <row r="11" spans="1:27" x14ac:dyDescent="0.2">
      <c r="A11" s="42">
        <f>new_freslens!A16</f>
        <v>0.24983333333333335</v>
      </c>
      <c r="B11" s="1">
        <f>new_freslens!AI16</f>
        <v>1.2927994564117692E-2</v>
      </c>
      <c r="C11" s="2">
        <f>new_freslens!AJ16</f>
        <v>0.74109522979018605</v>
      </c>
      <c r="D11" s="1">
        <f>new_freslens!AK16</f>
        <v>1.5556399761297244E-2</v>
      </c>
      <c r="E11" s="1"/>
      <c r="F11" s="40">
        <f>new_freslens!AM16</f>
        <v>7.3451965146664439E-2</v>
      </c>
      <c r="G11" s="40">
        <f>new_freslens!AN16</f>
        <v>0.14620215992568558</v>
      </c>
      <c r="I11">
        <f>new_freslens!AP16</f>
        <v>4</v>
      </c>
      <c r="J11" s="40">
        <f>new_freslens!AQ16</f>
        <v>6.463997282058845E-3</v>
      </c>
      <c r="K11" s="2">
        <f>new_freslens!AR16</f>
        <v>0.37054761489509302</v>
      </c>
      <c r="M11" s="42">
        <f t="shared" si="1"/>
        <v>2.1891824724267277</v>
      </c>
      <c r="O11">
        <f t="shared" ref="O11:O70" si="2">+A11+M11*TAN(J11)</f>
        <v>0.26398439997814932</v>
      </c>
      <c r="P11" s="42">
        <f t="shared" ref="P11:P70" si="3">2.2-($G$3*POWER(O11,4)+$G$4*POWER(O11,3)+$G$5*POWER(O11,2)+$G$6*O11+$G$7)</f>
        <v>2.1895726938440374</v>
      </c>
      <c r="R11">
        <f t="shared" ref="R11:R70" si="4">+A11+P11*TAN(J11)</f>
        <v>0.263986922403462</v>
      </c>
      <c r="S11" s="42">
        <v>2.2000000000000002</v>
      </c>
      <c r="U11" s="42">
        <f t="shared" ref="U11:U70" si="5">S11/COS(J11)</f>
        <v>2.2000459623871396</v>
      </c>
      <c r="V11" s="42">
        <f t="shared" ref="V11:V70" si="6">U11*SQRT(I11)</f>
        <v>4.4000919247742791</v>
      </c>
      <c r="W11" s="42">
        <f>V11/new_freslens!$G$1*2*new_freslens!$D$6</f>
        <v>2.2106061830065977</v>
      </c>
      <c r="X11" s="42">
        <f t="shared" ref="X11:X70" si="7">W11+F11</f>
        <v>2.284058148153262</v>
      </c>
      <c r="Z11" s="42">
        <v>0</v>
      </c>
      <c r="AA11" s="2">
        <f>Z11*180/new_freslens!$D$6</f>
        <v>0</v>
      </c>
    </row>
    <row r="12" spans="1:27" x14ac:dyDescent="0.2">
      <c r="A12" s="42">
        <f>new_freslens!A17</f>
        <v>0.4996666666666667</v>
      </c>
      <c r="B12" s="1">
        <f>new_freslens!AI17</f>
        <v>2.5859278520048878E-2</v>
      </c>
      <c r="C12" s="2">
        <f>new_freslens!AJ17</f>
        <v>1.4823790234422922</v>
      </c>
      <c r="D12" s="1">
        <f>new_freslens!AK17</f>
        <v>1.5548797066810637E-2</v>
      </c>
      <c r="E12" s="1"/>
      <c r="F12" s="40">
        <f>new_freslens!AM17</f>
        <v>7.3707332603378972E-2</v>
      </c>
      <c r="G12" s="40">
        <f>new_freslens!AN17</f>
        <v>0.14671045502264923</v>
      </c>
      <c r="I12">
        <f>new_freslens!AP17</f>
        <v>4</v>
      </c>
      <c r="J12" s="40">
        <f>new_freslens!AQ17</f>
        <v>1.2929639260024439E-2</v>
      </c>
      <c r="K12" s="2">
        <f>new_freslens!AR17</f>
        <v>0.74118951172114611</v>
      </c>
      <c r="M12" s="42">
        <f>2.2-($G$3*POWER(A12,4)+$G$4*POWER(A12,3)+$G$5*POWER(A12,2)+$G$6*A12+$G$7)</f>
        <v>2.1950622981943781</v>
      </c>
      <c r="O12">
        <f t="shared" si="2"/>
        <v>0.5280496119982625</v>
      </c>
      <c r="P12" s="42">
        <f t="shared" si="3"/>
        <v>2.1955987644673587</v>
      </c>
      <c r="R12">
        <f t="shared" si="4"/>
        <v>0.52805654870020069</v>
      </c>
      <c r="S12" s="42">
        <f t="shared" ref="S11:S70" si="8">2.2-($G$3*POWER(R12,4)+$G$4*POWER(R12,3)+$G$5*POWER(R12,2)+$G$6*R12+$G$7)</f>
        <v>2.1955988923975931</v>
      </c>
      <c r="U12" s="42">
        <f t="shared" si="5"/>
        <v>2.1957824304318811</v>
      </c>
      <c r="V12" s="42">
        <f t="shared" si="6"/>
        <v>4.3915648608637623</v>
      </c>
      <c r="W12" s="42">
        <f>V12/new_freslens!$G$1*2*new_freslens!$D$6</f>
        <v>2.2063221860979541</v>
      </c>
      <c r="X12" s="42">
        <f t="shared" si="7"/>
        <v>2.2800295187013329</v>
      </c>
      <c r="Z12" s="42">
        <v>0</v>
      </c>
      <c r="AA12" s="2">
        <f>Z12*180/new_freslens!$D$6</f>
        <v>0</v>
      </c>
    </row>
    <row r="13" spans="1:27" x14ac:dyDescent="0.2">
      <c r="A13" s="42">
        <f>new_freslens!A18</f>
        <v>0.74950000000000006</v>
      </c>
      <c r="B13" s="1">
        <f>new_freslens!AI18</f>
        <v>3.8797149700140907E-2</v>
      </c>
      <c r="C13" s="2">
        <f>new_freslens!AJ18</f>
        <v>2.2240404286704978</v>
      </c>
      <c r="D13" s="1">
        <f>new_freslens!AK18</f>
        <v>1.5536130287987622E-2</v>
      </c>
      <c r="E13" s="1"/>
      <c r="F13" s="40">
        <f>new_freslens!AM18</f>
        <v>7.4133398529204267E-2</v>
      </c>
      <c r="G13" s="40">
        <f>new_freslens!AN18</f>
        <v>0.14755851618074098</v>
      </c>
      <c r="I13">
        <f>new_freslens!AP18</f>
        <v>4</v>
      </c>
      <c r="J13" s="40">
        <f>new_freslens!AQ18</f>
        <v>1.9398574850070457E-2</v>
      </c>
      <c r="K13" s="2">
        <f>new_freslens!AR18</f>
        <v>1.1120202143352491</v>
      </c>
      <c r="M13" s="42">
        <f>2.2-($G$3*POWER(A13,4)+$G$4*POWER(A13,3)+$G$5*POWER(A13,2)+$G$6*A13+$G$7)</f>
        <v>2.1989125775154128</v>
      </c>
      <c r="O13">
        <f t="shared" si="2"/>
        <v>0.79216112155154828</v>
      </c>
      <c r="P13" s="42">
        <f t="shared" si="3"/>
        <v>2.1993791586195934</v>
      </c>
      <c r="R13">
        <f t="shared" si="4"/>
        <v>0.79217017369550469</v>
      </c>
      <c r="S13" s="42">
        <f t="shared" si="8"/>
        <v>2.1993792519072666</v>
      </c>
      <c r="U13" s="42">
        <f t="shared" si="5"/>
        <v>2.1997931351829036</v>
      </c>
      <c r="V13" s="42">
        <f t="shared" si="6"/>
        <v>4.3995862703658073</v>
      </c>
      <c r="W13" s="42">
        <f>V13/new_freslens!$G$1*2*new_freslens!$D$6</f>
        <v>2.2103521422317818</v>
      </c>
      <c r="X13" s="42">
        <f t="shared" si="7"/>
        <v>2.2844855407609859</v>
      </c>
      <c r="Z13" s="42">
        <v>0</v>
      </c>
      <c r="AA13" s="2">
        <f>Z13*180/new_freslens!$D$6</f>
        <v>0</v>
      </c>
    </row>
    <row r="14" spans="1:27" x14ac:dyDescent="0.2">
      <c r="A14" s="42">
        <f>new_freslens!A19</f>
        <v>0.99933333333333341</v>
      </c>
      <c r="B14" s="1">
        <f>new_freslens!AI19</f>
        <v>5.1744920853990815E-2</v>
      </c>
      <c r="C14" s="2">
        <f>new_freslens!AJ19</f>
        <v>2.9662693483179448</v>
      </c>
      <c r="D14" s="1">
        <f>new_freslens!AK19</f>
        <v>1.5518405815778982E-2</v>
      </c>
      <c r="E14" s="1"/>
      <c r="F14" s="40">
        <f>new_freslens!AM19</f>
        <v>7.4730846301435075E-2</v>
      </c>
      <c r="G14" s="40">
        <f>new_freslens!AN19</f>
        <v>0.14874770362546791</v>
      </c>
      <c r="I14">
        <f>new_freslens!AP19</f>
        <v>4</v>
      </c>
      <c r="J14" s="40">
        <f>new_freslens!AQ19</f>
        <v>2.5872460426995411E-2</v>
      </c>
      <c r="K14" s="2">
        <f>new_freslens!AR19</f>
        <v>1.4831346741589726</v>
      </c>
      <c r="M14" s="42">
        <f>2.2-($G$3*POWER(A14,4)+$G$4*POWER(A14,3)+$G$5*POWER(A14,2)+$G$6*A14+$G$7)</f>
        <v>2.2008970605773039</v>
      </c>
      <c r="O14">
        <f t="shared" si="2"/>
        <v>1.0562886643372191</v>
      </c>
      <c r="P14" s="42">
        <f t="shared" si="3"/>
        <v>2.2011045472043023</v>
      </c>
      <c r="R14">
        <f t="shared" si="4"/>
        <v>1.0562940337248798</v>
      </c>
      <c r="S14" s="42">
        <f t="shared" si="8"/>
        <v>2.2011045626292405</v>
      </c>
      <c r="U14" s="42">
        <f t="shared" si="5"/>
        <v>2.2018414604738985</v>
      </c>
      <c r="V14" s="42">
        <f t="shared" si="6"/>
        <v>4.403682920947797</v>
      </c>
      <c r="W14" s="42">
        <f>V14/new_freslens!$G$1*2*new_freslens!$D$6</f>
        <v>2.2124102994841732</v>
      </c>
      <c r="X14" s="42">
        <f t="shared" si="7"/>
        <v>2.2871411457856081</v>
      </c>
      <c r="Z14" s="42">
        <v>0</v>
      </c>
      <c r="AA14" s="2">
        <f>Z14*180/new_freslens!$D$6</f>
        <v>0</v>
      </c>
    </row>
    <row r="15" spans="1:27" x14ac:dyDescent="0.2">
      <c r="A15" s="42">
        <f>new_freslens!A20</f>
        <v>1.2491666666666668</v>
      </c>
      <c r="B15" s="1">
        <f>new_freslens!AI20</f>
        <v>6.470592229959167E-2</v>
      </c>
      <c r="C15" s="2">
        <f>new_freslens!AJ20</f>
        <v>3.7092566923332804</v>
      </c>
      <c r="D15" s="1">
        <f>new_freslens!AK20</f>
        <v>1.5495632258678489E-2</v>
      </c>
      <c r="E15" s="1"/>
      <c r="F15" s="40">
        <f>new_freslens!AM20</f>
        <v>7.550063860456005E-2</v>
      </c>
      <c r="G15" s="40">
        <f>new_freslens!AN20</f>
        <v>0.15027993352818481</v>
      </c>
      <c r="I15">
        <f>new_freslens!AP20</f>
        <v>4</v>
      </c>
      <c r="J15" s="40">
        <f>new_freslens!AQ20</f>
        <v>3.2352961149795842E-2</v>
      </c>
      <c r="K15" s="2">
        <f>new_freslens!AR20</f>
        <v>1.8546283461666404</v>
      </c>
      <c r="M15" s="42">
        <f>2.2-($G$3*POWER(A15,4)+$G$4*POWER(A15,3)+$G$5*POWER(A15,2)+$G$6*A15+$G$7)</f>
        <v>2.2011701475425349</v>
      </c>
      <c r="O15">
        <f t="shared" si="2"/>
        <v>1.3204058963707812</v>
      </c>
      <c r="P15" s="42">
        <f t="shared" si="3"/>
        <v>2.2009549194406062</v>
      </c>
      <c r="R15">
        <f t="shared" si="4"/>
        <v>1.3203989306738271</v>
      </c>
      <c r="S15" s="42">
        <f t="shared" si="8"/>
        <v>2.2009549466028249</v>
      </c>
      <c r="U15" s="42">
        <f t="shared" si="5"/>
        <v>2.2021073344722022</v>
      </c>
      <c r="V15" s="42">
        <f t="shared" si="6"/>
        <v>4.4042146689444044</v>
      </c>
      <c r="W15" s="42">
        <f>V15/new_freslens!$G$1*2*new_freslens!$D$6</f>
        <v>2.2126774496776687</v>
      </c>
      <c r="X15" s="42">
        <f t="shared" si="7"/>
        <v>2.2881780882822289</v>
      </c>
      <c r="Z15" s="42">
        <f t="shared" ref="Z11:Z70" si="9">ATAN($I$3*POWER(R15,3)+$I$4*POWER(R15,2)+$I$5*R15+$I$6)</f>
        <v>3.8993209404786311E-3</v>
      </c>
      <c r="AA15" s="2">
        <f>Z15*180/new_freslens!$D$6</f>
        <v>0.22352795200195974</v>
      </c>
    </row>
    <row r="16" spans="1:27" x14ac:dyDescent="0.2">
      <c r="A16" s="42">
        <f>new_freslens!A21</f>
        <v>1.4990000000000001</v>
      </c>
      <c r="B16" s="1">
        <f>new_freslens!AI21</f>
        <v>7.7683499086202062E-2</v>
      </c>
      <c r="C16" s="2">
        <f>new_freslens!AJ21</f>
        <v>4.4531942151326023</v>
      </c>
      <c r="D16" s="1">
        <f>new_freslens!AK21</f>
        <v>1.5467820138487772E-2</v>
      </c>
      <c r="E16" s="1"/>
      <c r="F16" s="40">
        <f>new_freslens!AM21</f>
        <v>7.6444022691627381E-2</v>
      </c>
      <c r="G16" s="40">
        <f>new_freslens!AN21</f>
        <v>0.15215768847855768</v>
      </c>
      <c r="I16">
        <f>new_freslens!AP21</f>
        <v>4</v>
      </c>
      <c r="J16" s="40">
        <f>new_freslens!AQ21</f>
        <v>3.8841749543101031E-2</v>
      </c>
      <c r="K16" s="2">
        <f>new_freslens!AR21</f>
        <v>2.2265971075663011</v>
      </c>
      <c r="M16" s="42">
        <f>2.2-($G$3*POWER(A16,4)+$G$4*POWER(A16,3)+$G$5*POWER(A16,2)+$G$6*A16+$G$7)</f>
        <v>2.1998768885486002</v>
      </c>
      <c r="O16">
        <f t="shared" si="2"/>
        <v>1.5844900638815609</v>
      </c>
      <c r="P16" s="42">
        <f t="shared" si="3"/>
        <v>2.1990992586403371</v>
      </c>
      <c r="R16">
        <f t="shared" si="4"/>
        <v>1.5844598441765947</v>
      </c>
      <c r="S16" s="42">
        <f t="shared" si="8"/>
        <v>2.1990995624918037</v>
      </c>
      <c r="U16" s="42">
        <f t="shared" si="5"/>
        <v>2.2007594763482357</v>
      </c>
      <c r="V16" s="42">
        <f t="shared" si="6"/>
        <v>4.4015189526964713</v>
      </c>
      <c r="W16" s="42">
        <f>V16/new_freslens!$G$1*2*new_freslens!$D$6</f>
        <v>2.2113231218347074</v>
      </c>
      <c r="X16" s="42">
        <f t="shared" si="7"/>
        <v>2.2877671445263346</v>
      </c>
      <c r="Z16" s="42">
        <f t="shared" si="9"/>
        <v>1.0054072090490071E-2</v>
      </c>
      <c r="AA16" s="2">
        <f>Z16*180/new_freslens!$D$6</f>
        <v>0.57634808162044993</v>
      </c>
    </row>
    <row r="17" spans="1:27" x14ac:dyDescent="0.2">
      <c r="A17" s="42">
        <f>new_freslens!A22</f>
        <v>1.7488333333333335</v>
      </c>
      <c r="B17" s="1">
        <f>new_freslens!AI22</f>
        <v>9.0681001292334834E-2</v>
      </c>
      <c r="C17" s="2">
        <f>new_freslens!AJ22</f>
        <v>5.198273959433207</v>
      </c>
      <c r="D17" s="1">
        <f>new_freslens!AK22</f>
        <v>1.5434981546269938E-2</v>
      </c>
      <c r="E17" s="1"/>
      <c r="F17" s="40">
        <f>new_freslens!AM22</f>
        <v>7.7562536194887621E-2</v>
      </c>
      <c r="G17" s="40">
        <f>new_freslens!AN22</f>
        <v>0.15438402905033363</v>
      </c>
      <c r="I17">
        <f>new_freslens!AP22</f>
        <v>4</v>
      </c>
      <c r="J17" s="40">
        <f>new_freslens!AQ22</f>
        <v>4.5340500646167417E-2</v>
      </c>
      <c r="K17" s="2">
        <f>new_freslens!AR22</f>
        <v>2.5991369797166035</v>
      </c>
      <c r="M17" s="42">
        <f>2.2-($G$3*POWER(A17,4)+$G$4*POWER(A17,3)+$G$5*POWER(A17,2)+$G$6*A17+$G$7)</f>
        <v>2.1971529837080053</v>
      </c>
      <c r="O17">
        <f>+A17+M17*TAN(J17)</f>
        <v>1.848521670773607</v>
      </c>
      <c r="P17" s="42">
        <f t="shared" si="3"/>
        <v>2.1956952893443376</v>
      </c>
      <c r="R17">
        <f t="shared" si="4"/>
        <v>1.8484555328539045</v>
      </c>
      <c r="S17" s="42">
        <f t="shared" si="8"/>
        <v>2.1956963235596336</v>
      </c>
      <c r="U17" s="42">
        <f t="shared" si="5"/>
        <v>2.1979551718085504</v>
      </c>
      <c r="V17" s="42">
        <f t="shared" si="6"/>
        <v>4.3959103436171008</v>
      </c>
      <c r="W17" s="42">
        <f>V17/new_freslens!$G$1*2*new_freslens!$D$6</f>
        <v>2.2085053566332316</v>
      </c>
      <c r="X17" s="42">
        <f t="shared" si="7"/>
        <v>2.2860678928281191</v>
      </c>
      <c r="Z17" s="42">
        <f t="shared" si="9"/>
        <v>1.563531217125199E-2</v>
      </c>
      <c r="AA17" s="2">
        <f>Z17*180/new_freslens!$D$6</f>
        <v>0.89629178051763003</v>
      </c>
    </row>
    <row r="18" spans="1:27" x14ac:dyDescent="0.2">
      <c r="A18" s="42">
        <f>new_freslens!A23</f>
        <v>1.9986666666666668</v>
      </c>
      <c r="B18" s="1">
        <f>new_freslens!AI23</f>
        <v>0.10370176644113588</v>
      </c>
      <c r="C18" s="2">
        <f>new_freslens!AJ23</f>
        <v>5.9446872482179796</v>
      </c>
      <c r="D18" s="1">
        <f>new_freslens!AK23</f>
        <v>1.5397129789913946E-2</v>
      </c>
      <c r="E18" s="1"/>
      <c r="F18" s="40">
        <f>new_freslens!AM23</f>
        <v>7.8858012835959668E-2</v>
      </c>
      <c r="G18" s="40">
        <f>new_freslens!AN23</f>
        <v>0.15696260516711716</v>
      </c>
      <c r="I18">
        <f>new_freslens!AP23</f>
        <v>4</v>
      </c>
      <c r="J18" s="40">
        <f>new_freslens!AQ23</f>
        <v>5.1850883220567939E-2</v>
      </c>
      <c r="K18" s="2">
        <f>new_freslens!AR23</f>
        <v>2.9723436241089898</v>
      </c>
      <c r="M18" s="42">
        <f>2.2-($G$3*POWER(A18,4)+$G$4*POWER(A18,3)+$G$5*POWER(A18,2)+$G$6*A18+$G$7)</f>
        <v>2.1931247831082663</v>
      </c>
      <c r="O18">
        <f t="shared" si="2"/>
        <v>2.1124841419323266</v>
      </c>
      <c r="P18" s="42">
        <f t="shared" si="3"/>
        <v>2.1908892863415717</v>
      </c>
      <c r="R18">
        <f t="shared" si="4"/>
        <v>2.1123681254612579</v>
      </c>
      <c r="S18" s="42">
        <f t="shared" si="8"/>
        <v>2.1908916868571993</v>
      </c>
      <c r="U18" s="42">
        <f t="shared" si="5"/>
        <v>2.1938401112209593</v>
      </c>
      <c r="V18" s="42">
        <f t="shared" si="6"/>
        <v>4.3876802224419187</v>
      </c>
      <c r="W18" s="42">
        <f>V18/new_freslens!$G$1*2*new_freslens!$D$6</f>
        <v>2.2043705437548198</v>
      </c>
      <c r="X18" s="42">
        <f t="shared" si="7"/>
        <v>2.2832285565907795</v>
      </c>
      <c r="Z18" s="42">
        <f t="shared" si="9"/>
        <v>2.0687154584739124E-2</v>
      </c>
      <c r="AA18" s="2">
        <f>Z18*180/new_freslens!$D$6</f>
        <v>1.1858878424372745</v>
      </c>
    </row>
    <row r="19" spans="1:27" x14ac:dyDescent="0.2">
      <c r="A19" s="42">
        <f>new_freslens!A24</f>
        <v>2.2484999999999999</v>
      </c>
      <c r="B19" s="1">
        <f>new_freslens!AI24</f>
        <v>0.11674909342917658</v>
      </c>
      <c r="C19" s="2">
        <f>new_freslens!AJ24</f>
        <v>6.6926231902075743</v>
      </c>
      <c r="D19" s="1">
        <f>new_freslens!AK24</f>
        <v>1.5354279067649258E-2</v>
      </c>
      <c r="E19" s="1"/>
      <c r="F19" s="40">
        <f>new_freslens!AM24</f>
        <v>8.0332587310302059E-2</v>
      </c>
      <c r="G19" s="40">
        <f>new_freslens!AN24</f>
        <v>0.15989766582464582</v>
      </c>
      <c r="I19">
        <f>new_freslens!AP24</f>
        <v>4</v>
      </c>
      <c r="J19" s="40">
        <f>new_freslens!AQ24</f>
        <v>5.8374546714588291E-2</v>
      </c>
      <c r="K19" s="2">
        <f>new_freslens!AR24</f>
        <v>3.3463115951037872</v>
      </c>
      <c r="M19" s="42">
        <f>2.2-($G$3*POWER(A19,4)+$G$4*POWER(A19,3)+$G$5*POWER(A19,2)+$G$6*A19+$G$7)</f>
        <v>2.1879092868119123</v>
      </c>
      <c r="O19">
        <f t="shared" si="2"/>
        <v>2.3763634812166061</v>
      </c>
      <c r="P19" s="42">
        <f t="shared" si="3"/>
        <v>2.1848159368523654</v>
      </c>
      <c r="R19">
        <f t="shared" si="4"/>
        <v>2.3761827029289355</v>
      </c>
      <c r="S19" s="42">
        <f t="shared" si="8"/>
        <v>2.1848205034574151</v>
      </c>
      <c r="U19" s="42">
        <f t="shared" si="5"/>
        <v>2.1885482798207354</v>
      </c>
      <c r="V19" s="42">
        <f t="shared" si="6"/>
        <v>4.3770965596414708</v>
      </c>
      <c r="W19" s="42">
        <f>V19/new_freslens!$G$1*2*new_freslens!$D$6</f>
        <v>2.1990533115638753</v>
      </c>
      <c r="X19" s="42">
        <f t="shared" si="7"/>
        <v>2.2793858988741773</v>
      </c>
      <c r="Z19" s="42">
        <f t="shared" si="9"/>
        <v>2.5253946945560317E-2</v>
      </c>
      <c r="AA19" s="2">
        <f>Z19*180/new_freslens!$D$6</f>
        <v>1.4476784873251136</v>
      </c>
    </row>
    <row r="20" spans="1:27" x14ac:dyDescent="0.2">
      <c r="A20" s="42">
        <f>new_freslens!A25</f>
        <v>2.4983333333333331</v>
      </c>
      <c r="B20" s="1">
        <f>new_freslens!AI25</f>
        <v>0.12982620781266169</v>
      </c>
      <c r="C20" s="2">
        <f>new_freslens!AJ25</f>
        <v>7.4422666898978029</v>
      </c>
      <c r="D20" s="1">
        <f>new_freslens!AK25</f>
        <v>1.5306444202702789E-2</v>
      </c>
      <c r="E20" s="1"/>
      <c r="F20" s="40">
        <f>new_freslens!AM25</f>
        <v>8.1988698581182753E-2</v>
      </c>
      <c r="G20" s="40">
        <f>new_freslens!AN25</f>
        <v>0.16319406564725863</v>
      </c>
      <c r="I20">
        <f>new_freslens!AP25</f>
        <v>4</v>
      </c>
      <c r="J20" s="40">
        <f>new_freslens!AQ25</f>
        <v>6.4913103906330843E-2</v>
      </c>
      <c r="K20" s="2">
        <f>new_freslens!AR25</f>
        <v>3.7211333449489015</v>
      </c>
      <c r="M20" s="42">
        <f>2.2-($G$3*POWER(A20,4)+$G$4*POWER(A20,3)+$G$5*POWER(A20,2)+$G$6*A20+$G$7)</f>
        <v>2.1816141448564808</v>
      </c>
      <c r="O20">
        <f t="shared" si="2"/>
        <v>2.6401479235482861</v>
      </c>
      <c r="P20" s="42">
        <f t="shared" si="3"/>
        <v>2.177598247904061</v>
      </c>
      <c r="R20">
        <f t="shared" si="4"/>
        <v>2.6398868724444533</v>
      </c>
      <c r="S20" s="42">
        <f t="shared" si="8"/>
        <v>2.1776059203412848</v>
      </c>
      <c r="U20" s="42">
        <f t="shared" si="5"/>
        <v>2.1822018902791873</v>
      </c>
      <c r="V20" s="42">
        <f t="shared" si="6"/>
        <v>4.3644037805583746</v>
      </c>
      <c r="W20" s="42">
        <f>V20/new_freslens!$G$1*2*new_freslens!$D$6</f>
        <v>2.1926764593525276</v>
      </c>
      <c r="X20" s="42">
        <f t="shared" si="7"/>
        <v>2.2746651579337103</v>
      </c>
      <c r="Z20" s="42">
        <f t="shared" si="9"/>
        <v>2.9380157319313094E-2</v>
      </c>
      <c r="AA20" s="2">
        <f>Z20*180/new_freslens!$D$6</f>
        <v>1.6842128399606231</v>
      </c>
    </row>
    <row r="21" spans="1:27" x14ac:dyDescent="0.2">
      <c r="A21" s="42">
        <f>new_freslens!A26</f>
        <v>2.7481666666666662</v>
      </c>
      <c r="B21" s="1">
        <f>new_freslens!AI26</f>
        <v>0.14293621875496174</v>
      </c>
      <c r="C21" s="2">
        <f>new_freslens!AJ26</f>
        <v>8.1937959795837934</v>
      </c>
      <c r="D21" s="1">
        <f>new_freslens!AK26</f>
        <v>1.5253640473013814E-2</v>
      </c>
      <c r="E21" s="1"/>
      <c r="F21" s="40">
        <f>new_freslens!AM26</f>
        <v>8.3829090816561799E-2</v>
      </c>
      <c r="G21" s="40">
        <f>new_freslens!AN26</f>
        <v>0.16685726675271056</v>
      </c>
      <c r="I21">
        <f>new_freslens!AP26</f>
        <v>4</v>
      </c>
      <c r="J21" s="40">
        <f>new_freslens!AQ26</f>
        <v>7.1468109377480868E-2</v>
      </c>
      <c r="K21" s="2">
        <f>new_freslens!AR26</f>
        <v>4.0968979897918967</v>
      </c>
      <c r="M21" s="42">
        <f>2.2-($G$3*POWER(A21,4)+$G$4*POWER(A21,3)+$G$5*POWER(A21,2)+$G$6*A21+$G$7)</f>
        <v>2.1743376572545228</v>
      </c>
      <c r="O21">
        <f t="shared" si="2"/>
        <v>2.9038275810658232</v>
      </c>
      <c r="P21" s="42">
        <f t="shared" si="3"/>
        <v>2.1693474916753392</v>
      </c>
      <c r="R21">
        <f t="shared" si="4"/>
        <v>2.9034703349249273</v>
      </c>
      <c r="S21" s="42">
        <f t="shared" si="8"/>
        <v>2.1693593253816572</v>
      </c>
      <c r="U21" s="42">
        <f t="shared" si="5"/>
        <v>2.17491134879895</v>
      </c>
      <c r="V21" s="42">
        <f t="shared" si="6"/>
        <v>4.3498226975979</v>
      </c>
      <c r="W21" s="42">
        <f>V21/new_freslens!$G$1*2*new_freslens!$D$6</f>
        <v>2.1853509232731851</v>
      </c>
      <c r="X21" s="42">
        <f t="shared" si="7"/>
        <v>2.2691800140897471</v>
      </c>
      <c r="Z21" s="42">
        <f t="shared" si="9"/>
        <v>3.3110286614458452E-2</v>
      </c>
      <c r="AA21" s="2">
        <f>Z21*180/new_freslens!$D$6</f>
        <v>1.8980419078351978</v>
      </c>
    </row>
    <row r="22" spans="1:27" x14ac:dyDescent="0.2">
      <c r="A22" s="42">
        <f>new_freslens!A27</f>
        <v>2.9979999999999993</v>
      </c>
      <c r="B22" s="1">
        <f>new_freslens!AI27</f>
        <v>0.15608206838841884</v>
      </c>
      <c r="C22" s="2">
        <f>new_freslens!AJ27</f>
        <v>8.9473797165335629</v>
      </c>
      <c r="D22" s="1">
        <f>new_freslens!AK27</f>
        <v>1.5195883566573429E-2</v>
      </c>
      <c r="E22" s="1"/>
      <c r="F22" s="40">
        <f>new_freslens!AM27</f>
        <v>8.5856811238414696E-2</v>
      </c>
      <c r="G22" s="40">
        <f>new_freslens!AN27</f>
        <v>0.17089333447136681</v>
      </c>
      <c r="I22">
        <f>new_freslens!AP27</f>
        <v>4</v>
      </c>
      <c r="J22" s="40">
        <f>new_freslens!AQ27</f>
        <v>7.8041034194209422E-2</v>
      </c>
      <c r="K22" s="2">
        <f>new_freslens!AR27</f>
        <v>4.4736898582667814</v>
      </c>
      <c r="M22" s="42">
        <f>2.2-($G$3*POWER(A22,4)+$G$4*POWER(A22,3)+$G$5*POWER(A22,2)+$G$6*A22+$G$7)</f>
        <v>2.1661687739935984</v>
      </c>
      <c r="O22">
        <f t="shared" si="2"/>
        <v>3.1673940838188432</v>
      </c>
      <c r="P22" s="42">
        <f t="shared" si="3"/>
        <v>2.1601631823449332</v>
      </c>
      <c r="R22">
        <f t="shared" si="4"/>
        <v>3.1669244474233191</v>
      </c>
      <c r="S22" s="42">
        <f t="shared" si="8"/>
        <v>2.1601803277728862</v>
      </c>
      <c r="U22" s="42">
        <f t="shared" si="5"/>
        <v>2.1667752468619583</v>
      </c>
      <c r="V22" s="42">
        <f t="shared" si="6"/>
        <v>4.3335504937239167</v>
      </c>
      <c r="W22" s="42">
        <f>V22/new_freslens!$G$1*2*new_freslens!$D$6</f>
        <v>2.1771757680468959</v>
      </c>
      <c r="X22" s="42">
        <f t="shared" si="7"/>
        <v>2.2630325792853108</v>
      </c>
      <c r="Z22" s="42">
        <f t="shared" si="9"/>
        <v>3.6488802466054342E-2</v>
      </c>
      <c r="AA22" s="2">
        <f>Z22*180/new_freslens!$D$6</f>
        <v>2.0917147910477012</v>
      </c>
    </row>
    <row r="23" spans="1:27" x14ac:dyDescent="0.2">
      <c r="A23" s="42">
        <f>new_freslens!A28</f>
        <v>3.2478333333333325</v>
      </c>
      <c r="B23" s="1">
        <f>new_freslens!AI28</f>
        <v>0.16926647475946519</v>
      </c>
      <c r="C23" s="2">
        <f>new_freslens!AJ28</f>
        <v>9.7031737123260289</v>
      </c>
      <c r="D23" s="1">
        <f>new_freslens!AK28</f>
        <v>1.5133189687708309E-2</v>
      </c>
      <c r="E23" s="1"/>
      <c r="F23" s="40">
        <f>new_freslens!AM28</f>
        <v>8.8075204226283885E-2</v>
      </c>
      <c r="G23" s="40">
        <f>new_freslens!AN28</f>
        <v>0.17530892560964148</v>
      </c>
      <c r="I23">
        <f>new_freslens!AP28</f>
        <v>4</v>
      </c>
      <c r="J23" s="40">
        <f>new_freslens!AQ28</f>
        <v>8.4633237379732593E-2</v>
      </c>
      <c r="K23" s="2">
        <f>new_freslens!AR28</f>
        <v>4.8515868561630144</v>
      </c>
      <c r="M23" s="42">
        <f>2.2-($G$3*POWER(A23,4)+$G$4*POWER(A23,3)+$G$5*POWER(A23,2)+$G$6*A23+$G$7)</f>
        <v>2.157187095036281</v>
      </c>
      <c r="O23">
        <f t="shared" si="2"/>
        <v>3.4308402159224989</v>
      </c>
      <c r="P23" s="42">
        <f t="shared" si="3"/>
        <v>2.1501330787591066</v>
      </c>
      <c r="R23">
        <f t="shared" si="4"/>
        <v>3.4302417821883133</v>
      </c>
      <c r="S23" s="42">
        <f t="shared" si="8"/>
        <v>2.1501567672070747</v>
      </c>
      <c r="U23" s="42">
        <f t="shared" si="5"/>
        <v>2.1578803717841422</v>
      </c>
      <c r="V23" s="42">
        <f t="shared" si="6"/>
        <v>4.3157607435682843</v>
      </c>
      <c r="W23" s="42">
        <f>V23/new_freslens!$G$1*2*new_freslens!$D$6</f>
        <v>2.1682381975687064</v>
      </c>
      <c r="X23" s="42">
        <f t="shared" si="7"/>
        <v>2.2563134017949902</v>
      </c>
      <c r="Z23" s="42">
        <f t="shared" si="9"/>
        <v>3.9560090349102142E-2</v>
      </c>
      <c r="AA23" s="2">
        <f>Z23*180/new_freslens!$D$6</f>
        <v>2.267775879884836</v>
      </c>
    </row>
    <row r="24" spans="1:27" x14ac:dyDescent="0.2">
      <c r="A24" s="42">
        <f>new_freslens!A29</f>
        <v>3.4976666666666656</v>
      </c>
      <c r="B24" s="1">
        <f>new_freslens!AI29</f>
        <v>0.18249186988905683</v>
      </c>
      <c r="C24" s="2">
        <f>new_freslens!AJ29</f>
        <v>10.461317382175231</v>
      </c>
      <c r="D24" s="1">
        <f>new_freslens!AK29</f>
        <v>1.5065575832765851E-2</v>
      </c>
      <c r="E24" s="1"/>
      <c r="F24" s="40">
        <f>new_freslens!AM29</f>
        <v>9.0487901121775599E-2</v>
      </c>
      <c r="G24" s="40">
        <f>new_freslens!AN29</f>
        <v>0.18011126815640047</v>
      </c>
      <c r="I24">
        <f>new_freslens!AP29</f>
        <v>4</v>
      </c>
      <c r="J24" s="40">
        <f>new_freslens!AQ29</f>
        <v>9.1245934944528415E-2</v>
      </c>
      <c r="K24" s="2">
        <f>new_freslens!AR29</f>
        <v>5.2306586910876156</v>
      </c>
      <c r="M24" s="42">
        <f>2.2-($G$3*POWER(A24,4)+$G$4*POWER(A24,3)+$G$5*POWER(A24,2)+$G$6*A24+$G$7)</f>
        <v>2.1474628703201528</v>
      </c>
      <c r="O24">
        <f t="shared" si="2"/>
        <v>3.6941595484483347</v>
      </c>
      <c r="P24" s="42">
        <f t="shared" si="3"/>
        <v>2.1393332080347021</v>
      </c>
      <c r="R24">
        <f t="shared" si="4"/>
        <v>3.6934156842388726</v>
      </c>
      <c r="S24" s="42">
        <f t="shared" si="8"/>
        <v>2.1393647460914371</v>
      </c>
      <c r="U24" s="42">
        <f t="shared" si="5"/>
        <v>2.1483017303131193</v>
      </c>
      <c r="V24" s="42">
        <f t="shared" si="6"/>
        <v>4.2966034606262387</v>
      </c>
      <c r="W24" s="42">
        <f>V24/new_freslens!$G$1*2*new_freslens!$D$6</f>
        <v>2.1586135786186222</v>
      </c>
      <c r="X24" s="42">
        <f t="shared" si="7"/>
        <v>2.2491014797403976</v>
      </c>
      <c r="Z24" s="42">
        <f t="shared" si="9"/>
        <v>4.2368418049824434E-2</v>
      </c>
      <c r="AA24" s="2">
        <f>Z24*180/new_freslens!$D$6</f>
        <v>2.4287628181428018</v>
      </c>
    </row>
    <row r="25" spans="1:27" x14ac:dyDescent="0.2">
      <c r="A25" s="42">
        <f>new_freslens!A30</f>
        <v>3.7474999999999987</v>
      </c>
      <c r="B25" s="1">
        <f>new_freslens!AI30</f>
        <v>0.19576033477309626</v>
      </c>
      <c r="C25" s="2">
        <f>new_freslens!AJ30</f>
        <v>11.221930018839913</v>
      </c>
      <c r="D25" s="1">
        <f>new_freslens!AK30</f>
        <v>1.4993060245550837E-2</v>
      </c>
      <c r="E25" s="1"/>
      <c r="F25" s="40">
        <f>new_freslens!AM30</f>
        <v>9.3098805313327343E-2</v>
      </c>
      <c r="G25" s="40">
        <f>new_freslens!AN30</f>
        <v>0.18530813159499868</v>
      </c>
      <c r="I25">
        <f>new_freslens!AP30</f>
        <v>4</v>
      </c>
      <c r="J25" s="40">
        <f>new_freslens!AQ30</f>
        <v>9.7880167386548117E-2</v>
      </c>
      <c r="K25" s="2">
        <f>new_freslens!AR30</f>
        <v>5.6109650094199557</v>
      </c>
      <c r="M25" s="42">
        <f>2.2-($G$3*POWER(A25,4)+$G$4*POWER(A25,3)+$G$5*POWER(A25,2)+$G$6*A25+$G$7)</f>
        <v>2.1370569997578088</v>
      </c>
      <c r="O25">
        <f t="shared" si="2"/>
        <v>3.957346070591611</v>
      </c>
      <c r="P25" s="42">
        <f t="shared" si="3"/>
        <v>2.1278279060418712</v>
      </c>
      <c r="R25">
        <f t="shared" si="4"/>
        <v>3.9564398294143142</v>
      </c>
      <c r="S25" s="42">
        <f t="shared" si="8"/>
        <v>2.1278686801268067</v>
      </c>
      <c r="U25" s="42">
        <f t="shared" si="5"/>
        <v>2.1381025806283778</v>
      </c>
      <c r="V25" s="42">
        <f t="shared" si="6"/>
        <v>4.2762051612567555</v>
      </c>
      <c r="W25" s="42">
        <f>V25/new_freslens!$G$1*2*new_freslens!$D$6</f>
        <v>2.148365473015394</v>
      </c>
      <c r="X25" s="42">
        <f t="shared" si="7"/>
        <v>2.2414642783287215</v>
      </c>
      <c r="Z25" s="42">
        <f t="shared" si="9"/>
        <v>4.4957909991990334E-2</v>
      </c>
      <c r="AA25" s="2">
        <f>Z25*180/new_freslens!$D$6</f>
        <v>2.5772050313879808</v>
      </c>
    </row>
    <row r="26" spans="1:27" x14ac:dyDescent="0.2">
      <c r="A26" s="42">
        <f>new_freslens!A31</f>
        <v>3.9973333333333319</v>
      </c>
      <c r="B26" s="1">
        <f>new_freslens!AI31</f>
        <v>0.2090735333565972</v>
      </c>
      <c r="C26" s="2">
        <f>new_freslens!AJ31</f>
        <v>11.985107007703023</v>
      </c>
      <c r="D26" s="1">
        <f>new_freslens!AK31</f>
        <v>1.4915663053952003E-2</v>
      </c>
      <c r="E26" s="1"/>
      <c r="F26" s="40">
        <f>new_freslens!AM31</f>
        <v>9.5912072334637555E-2</v>
      </c>
      <c r="G26" s="40">
        <f>new_freslens!AN31</f>
        <v>0.19090778729028174</v>
      </c>
      <c r="I26">
        <f>new_freslens!AP31</f>
        <v>4</v>
      </c>
      <c r="J26" s="40">
        <f>new_freslens!AQ31</f>
        <v>0.1045367666782986</v>
      </c>
      <c r="K26" s="2">
        <f>new_freslens!AR31</f>
        <v>5.9925535038515116</v>
      </c>
      <c r="M26" s="42">
        <f>2.2-($G$3*POWER(A26,4)+$G$4*POWER(A26,3)+$G$5*POWER(A26,2)+$G$6*A26+$G$7)</f>
        <v>2.1260210332368543</v>
      </c>
      <c r="O26">
        <f t="shared" si="2"/>
        <v>4.2203938208197016</v>
      </c>
      <c r="P26" s="42">
        <f t="shared" si="3"/>
        <v>2.1156698715605966</v>
      </c>
      <c r="R26">
        <f t="shared" si="4"/>
        <v>4.2193077849181462</v>
      </c>
      <c r="S26" s="42">
        <f t="shared" si="8"/>
        <v>2.1157213636143566</v>
      </c>
      <c r="U26" s="42">
        <f t="shared" si="5"/>
        <v>2.1273344692541012</v>
      </c>
      <c r="V26" s="42">
        <f t="shared" si="6"/>
        <v>4.2546689385082024</v>
      </c>
      <c r="W26" s="42">
        <f>V26/new_freslens!$G$1*2*new_freslens!$D$6</f>
        <v>2.1375456747065207</v>
      </c>
      <c r="X26" s="42">
        <f t="shared" si="7"/>
        <v>2.2334577470411583</v>
      </c>
      <c r="Z26" s="42">
        <f t="shared" si="9"/>
        <v>4.7372528254468124E-2</v>
      </c>
      <c r="AA26" s="2">
        <f>Z26*180/new_freslens!$D$6</f>
        <v>2.7156226387911664</v>
      </c>
    </row>
    <row r="27" spans="1:27" x14ac:dyDescent="0.2">
      <c r="A27" s="42">
        <f>new_freslens!A32</f>
        <v>4.247166666666665</v>
      </c>
      <c r="B27" s="1">
        <f>new_freslens!AI32</f>
        <v>0.22243264763216858</v>
      </c>
      <c r="C27" s="2">
        <f>new_freslens!AJ32</f>
        <v>12.750916106302656</v>
      </c>
      <c r="D27" s="1">
        <f>new_freslens!AK32</f>
        <v>1.4833407079961418E-2</v>
      </c>
      <c r="E27" s="1"/>
      <c r="F27" s="40">
        <f>new_freslens!AM32</f>
        <v>9.8932084878535428E-2</v>
      </c>
      <c r="G27" s="40">
        <f>new_freslens!AN32</f>
        <v>0.19691895875504661</v>
      </c>
      <c r="I27">
        <f>new_freslens!AP32</f>
        <v>4</v>
      </c>
      <c r="J27" s="40">
        <f>new_freslens!AQ32</f>
        <v>0.11121632381608428</v>
      </c>
      <c r="K27" s="2">
        <f>new_freslens!AR32</f>
        <v>6.3754580531513279</v>
      </c>
      <c r="M27" s="42">
        <f>2.2-($G$3*POWER(A27,4)+$G$4*POWER(A27,3)+$G$5*POWER(A27,2)+$G$6*A27+$G$7)</f>
        <v>2.1143971706199065</v>
      </c>
      <c r="O27">
        <f t="shared" si="2"/>
        <v>4.4832965197744006</v>
      </c>
      <c r="P27" s="42">
        <f t="shared" si="3"/>
        <v>2.1029002317728174</v>
      </c>
      <c r="R27">
        <f t="shared" si="4"/>
        <v>4.4820125743932424</v>
      </c>
      <c r="S27" s="42">
        <f t="shared" si="8"/>
        <v>2.1029640469152815</v>
      </c>
      <c r="U27" s="42">
        <f t="shared" si="5"/>
        <v>2.1160372705589419</v>
      </c>
      <c r="V27" s="42">
        <f t="shared" si="6"/>
        <v>4.2320745411178837</v>
      </c>
      <c r="W27" s="42">
        <f>V27/new_freslens!$G$1*2*new_freslens!$D$6</f>
        <v>2.1261942494576247</v>
      </c>
      <c r="X27" s="42">
        <f t="shared" si="7"/>
        <v>2.22512633433616</v>
      </c>
      <c r="Z27" s="42">
        <f t="shared" si="9"/>
        <v>4.9656057421090638E-2</v>
      </c>
      <c r="AA27" s="2">
        <f>Z27*180/new_freslens!$D$6</f>
        <v>2.8465255846485076</v>
      </c>
    </row>
    <row r="28" spans="1:27" x14ac:dyDescent="0.2">
      <c r="A28" s="42">
        <f>new_freslens!A33</f>
        <v>4.4969999999999981</v>
      </c>
      <c r="B28" s="1">
        <f>new_freslens!AI33</f>
        <v>0.23583831603423897</v>
      </c>
      <c r="C28" s="2">
        <f>new_freslens!AJ33</f>
        <v>13.519393912790768</v>
      </c>
      <c r="D28" s="1">
        <f>new_freslens!AK33</f>
        <v>1.4746318806224326E-2</v>
      </c>
      <c r="E28" s="1"/>
      <c r="F28" s="40">
        <f>new_freslens!AM33</f>
        <v>0.10216342280315142</v>
      </c>
      <c r="G28" s="40">
        <f>new_freslens!AN33</f>
        <v>0.20335076194894788</v>
      </c>
      <c r="I28">
        <f>new_freslens!AP33</f>
        <v>4</v>
      </c>
      <c r="J28" s="40">
        <f>new_freslens!AQ33</f>
        <v>0.11791915801711948</v>
      </c>
      <c r="K28" s="2">
        <f>new_freslens!AR33</f>
        <v>6.7596969563953841</v>
      </c>
      <c r="M28" s="42">
        <f>2.2-($G$3*POWER(A28,4)+$G$4*POWER(A28,3)+$G$5*POWER(A28,2)+$G$6*A28+$G$7)</f>
        <v>2.1022182617445924</v>
      </c>
      <c r="O28">
        <f t="shared" si="2"/>
        <v>4.7460472066799921</v>
      </c>
      <c r="P28" s="42">
        <f t="shared" si="3"/>
        <v>2.0895486176301366</v>
      </c>
      <c r="R28">
        <f t="shared" si="4"/>
        <v>4.7445462495559125</v>
      </c>
      <c r="S28" s="42">
        <f t="shared" si="8"/>
        <v>2.0896265245450283</v>
      </c>
      <c r="U28" s="42">
        <f t="shared" si="5"/>
        <v>2.1042392276807922</v>
      </c>
      <c r="V28" s="42">
        <f t="shared" si="6"/>
        <v>4.2084784553615844</v>
      </c>
      <c r="W28" s="42">
        <f>V28/new_freslens!$G$1*2*new_freslens!$D$6</f>
        <v>2.1143395759736601</v>
      </c>
      <c r="X28" s="42">
        <f t="shared" si="7"/>
        <v>2.2165029987768117</v>
      </c>
      <c r="Z28" s="42">
        <f t="shared" si="9"/>
        <v>5.1852090672688138E-2</v>
      </c>
      <c r="AA28" s="2">
        <f>Z28*180/new_freslens!$D$6</f>
        <v>2.9724128411095108</v>
      </c>
    </row>
    <row r="29" spans="1:27" x14ac:dyDescent="0.2">
      <c r="A29" s="42">
        <f>new_freslens!A34</f>
        <v>4.7468333333333312</v>
      </c>
      <c r="B29" s="1">
        <f>new_freslens!AI34</f>
        <v>0.24929057722665787</v>
      </c>
      <c r="C29" s="2">
        <f>new_freslens!AJ34</f>
        <v>14.290542643566374</v>
      </c>
      <c r="D29" s="1">
        <f>new_freslens!AK34</f>
        <v>1.4654429473841116E-2</v>
      </c>
      <c r="E29" s="1"/>
      <c r="F29" s="40">
        <f>new_freslens!AM34</f>
        <v>0.10561082838125249</v>
      </c>
      <c r="G29" s="40">
        <f>new_freslens!AN34</f>
        <v>0.21021263610918089</v>
      </c>
      <c r="I29">
        <f>new_freslens!AP34</f>
        <v>4</v>
      </c>
      <c r="J29" s="40">
        <f>new_freslens!AQ34</f>
        <v>0.12464528861332895</v>
      </c>
      <c r="K29" s="2">
        <f>new_freslens!AR34</f>
        <v>7.1452713217831878</v>
      </c>
      <c r="M29" s="42">
        <f>2.2-($G$3*POWER(A29,4)+$G$4*POWER(A29,3)+$G$5*POWER(A29,2)+$G$6*A29+$G$7)</f>
        <v>2.0895078064235508</v>
      </c>
      <c r="O29">
        <f t="shared" si="2"/>
        <v>5.008637880910177</v>
      </c>
      <c r="P29" s="42">
        <f t="shared" si="3"/>
        <v>2.0756332485170486</v>
      </c>
      <c r="R29">
        <f t="shared" si="4"/>
        <v>5.0068994703886309</v>
      </c>
      <c r="S29" s="42">
        <f t="shared" si="8"/>
        <v>2.0757272334277519</v>
      </c>
      <c r="U29" s="42">
        <f t="shared" si="5"/>
        <v>2.0919569948642569</v>
      </c>
      <c r="V29" s="42">
        <f t="shared" si="6"/>
        <v>4.1839139897285138</v>
      </c>
      <c r="W29" s="42">
        <f>V29/new_freslens!$G$1*2*new_freslens!$D$6</f>
        <v>2.1019983884396054</v>
      </c>
      <c r="X29" s="42">
        <f t="shared" si="7"/>
        <v>2.2076092168208579</v>
      </c>
      <c r="Z29" s="42">
        <f t="shared" si="9"/>
        <v>5.4004014763491655E-2</v>
      </c>
      <c r="AA29" s="2">
        <f>Z29*180/new_freslens!$D$6</f>
        <v>3.0957715469517506</v>
      </c>
    </row>
    <row r="30" spans="1:27" x14ac:dyDescent="0.2">
      <c r="A30" s="42">
        <f>new_freslens!A35</f>
        <v>4.9966666666666644</v>
      </c>
      <c r="B30" s="1">
        <f>new_freslens!AI35</f>
        <v>0.26278882121907349</v>
      </c>
      <c r="C30" s="2">
        <f>new_freslens!AJ35</f>
        <v>15.064327331029689</v>
      </c>
      <c r="D30" s="1">
        <f>new_freslens!AK35</f>
        <v>1.4557776278812417E-2</v>
      </c>
      <c r="E30" s="1"/>
      <c r="F30" s="40">
        <f>new_freslens!AM35</f>
        <v>0.10927916720907246</v>
      </c>
      <c r="G30" s="40">
        <f>new_freslens!AN35</f>
        <v>0.21751426594162512</v>
      </c>
      <c r="I30">
        <f>new_freslens!AP35</f>
        <v>4</v>
      </c>
      <c r="J30" s="40">
        <f>new_freslens!AQ35</f>
        <v>0.13139441060953674</v>
      </c>
      <c r="K30" s="2">
        <f>new_freslens!AR35</f>
        <v>7.5321636655148447</v>
      </c>
      <c r="M30" s="42">
        <f>2.2-($G$3*POWER(A30,4)+$G$4*POWER(A30,3)+$G$5*POWER(A30,2)+$G$6*A30+$G$7)</f>
        <v>2.0762799544444324</v>
      </c>
      <c r="O30">
        <f t="shared" si="2"/>
        <v>5.2710591502051081</v>
      </c>
      <c r="P30" s="42">
        <f t="shared" si="3"/>
        <v>2.0611610265018965</v>
      </c>
      <c r="R30">
        <f t="shared" si="4"/>
        <v>5.26906109585906</v>
      </c>
      <c r="S30" s="42">
        <f t="shared" si="8"/>
        <v>2.0612733618557719</v>
      </c>
      <c r="U30" s="42">
        <f t="shared" si="5"/>
        <v>2.0791956823209978</v>
      </c>
      <c r="V30" s="42">
        <f t="shared" si="6"/>
        <v>4.1583913646419957</v>
      </c>
      <c r="W30" s="42">
        <f>V30/new_freslens!$G$1*2*new_freslens!$D$6</f>
        <v>2.0891758215961387</v>
      </c>
      <c r="X30" s="42">
        <f t="shared" si="7"/>
        <v>2.198454988805211</v>
      </c>
      <c r="Z30" s="42">
        <f t="shared" si="9"/>
        <v>5.6154991720925612E-2</v>
      </c>
      <c r="AA30" s="2">
        <f>Z30*180/new_freslens!$D$6</f>
        <v>3.2190759585243978</v>
      </c>
    </row>
    <row r="31" spans="1:27" x14ac:dyDescent="0.2">
      <c r="A31" s="42">
        <f>new_freslens!A36</f>
        <v>5.2464999999999975</v>
      </c>
      <c r="B31" s="1">
        <f>new_freslens!AI36</f>
        <v>0.27633174950724859</v>
      </c>
      <c r="C31" s="2">
        <f>new_freslens!AJ36</f>
        <v>15.840673538632084</v>
      </c>
      <c r="D31" s="1">
        <f>new_freslens!AK36</f>
        <v>1.4456403628642664E-2</v>
      </c>
      <c r="E31" s="1"/>
      <c r="F31" s="40">
        <f>new_freslens!AM36</f>
        <v>0.1131733853410322</v>
      </c>
      <c r="G31" s="40">
        <f>new_freslens!AN36</f>
        <v>0.22526549629982526</v>
      </c>
      <c r="I31">
        <f>new_freslens!AP36</f>
        <v>4</v>
      </c>
      <c r="J31" s="40">
        <f>new_freslens!AQ36</f>
        <v>0.1381658747536243</v>
      </c>
      <c r="K31" s="2">
        <f>new_freslens!AR36</f>
        <v>7.9203367693160418</v>
      </c>
      <c r="M31" s="42">
        <f>2.2-($G$3*POWER(A31,4)+$G$4*POWER(A31,3)+$G$5*POWER(A31,2)+$G$6*A31+$G$7)</f>
        <v>2.0625395055698981</v>
      </c>
      <c r="O31">
        <f t="shared" si="2"/>
        <v>5.5332998868211085</v>
      </c>
      <c r="P31" s="42">
        <f t="shared" si="3"/>
        <v>2.0461276413227938</v>
      </c>
      <c r="R31">
        <f t="shared" si="4"/>
        <v>5.5310177871105903</v>
      </c>
      <c r="S31" s="42">
        <f t="shared" si="8"/>
        <v>2.0462609706802448</v>
      </c>
      <c r="U31" s="42">
        <f t="shared" si="5"/>
        <v>2.0659489058054818</v>
      </c>
      <c r="V31" s="42">
        <f t="shared" si="6"/>
        <v>4.1318978116109637</v>
      </c>
      <c r="W31" s="42">
        <f>V31/new_freslens!$G$1*2*new_freslens!$D$6</f>
        <v>2.0758654605533482</v>
      </c>
      <c r="X31" s="42">
        <f t="shared" si="7"/>
        <v>2.1890388458943804</v>
      </c>
      <c r="Z31" s="42">
        <f t="shared" si="9"/>
        <v>5.8347935270905205E-2</v>
      </c>
      <c r="AA31" s="2">
        <f>Z31*180/new_freslens!$D$6</f>
        <v>3.3447860983321451</v>
      </c>
    </row>
    <row r="32" spans="1:27" x14ac:dyDescent="0.2">
      <c r="A32" s="42">
        <f>new_freslens!A37</f>
        <v>5.4963333333333306</v>
      </c>
      <c r="B32" s="1">
        <f>new_freslens!AI37</f>
        <v>0.28991734562821825</v>
      </c>
      <c r="C32" s="2">
        <f>new_freslens!AJ37</f>
        <v>16.619465672955187</v>
      </c>
      <c r="D32" s="1">
        <f>new_freslens!AK37</f>
        <v>1.4350364416479806E-2</v>
      </c>
      <c r="E32" s="1"/>
      <c r="F32" s="40">
        <f>new_freslens!AM37</f>
        <v>0.11729846334555283</v>
      </c>
      <c r="G32" s="40">
        <f>new_freslens!AN37</f>
        <v>0.23347624073557488</v>
      </c>
      <c r="I32">
        <f>new_freslens!AP37</f>
        <v>4</v>
      </c>
      <c r="J32" s="40">
        <f>new_freslens!AQ37</f>
        <v>0.14495867281410912</v>
      </c>
      <c r="K32" s="2">
        <f>new_freslens!AR37</f>
        <v>8.3097328364775933</v>
      </c>
      <c r="M32" s="42">
        <f>2.2-($G$3*POWER(A32,4)+$G$4*POWER(A32,3)+$G$5*POWER(A32,2)+$G$6*A32+$G$7)</f>
        <v>2.0482819095376192</v>
      </c>
      <c r="O32">
        <f t="shared" si="2"/>
        <v>5.7953468926572835</v>
      </c>
      <c r="P32" s="42">
        <f t="shared" si="3"/>
        <v>2.0305176880843376</v>
      </c>
      <c r="R32">
        <f t="shared" si="4"/>
        <v>5.7927536250701266</v>
      </c>
      <c r="S32" s="42">
        <f t="shared" si="8"/>
        <v>2.0306751291902114</v>
      </c>
      <c r="U32" s="42">
        <f t="shared" si="5"/>
        <v>2.0521988441285823</v>
      </c>
      <c r="V32" s="42">
        <f t="shared" si="6"/>
        <v>4.1043976882571647</v>
      </c>
      <c r="W32" s="42">
        <f>V32/new_freslens!$G$1*2*new_freslens!$D$6</f>
        <v>2.0620493985803994</v>
      </c>
      <c r="X32" s="42">
        <f t="shared" si="7"/>
        <v>2.1793478619259523</v>
      </c>
      <c r="Z32" s="42">
        <f t="shared" si="9"/>
        <v>6.0625480122748925E-2</v>
      </c>
      <c r="AA32" s="2">
        <f>Z32*180/new_freslens!$D$6</f>
        <v>3.475345994297709</v>
      </c>
    </row>
    <row r="33" spans="1:27" x14ac:dyDescent="0.2">
      <c r="A33" s="42">
        <f>new_freslens!A38</f>
        <v>5.7461666666666638</v>
      </c>
      <c r="B33" s="1">
        <f>new_freslens!AI38</f>
        <v>0.3035428571694111</v>
      </c>
      <c r="C33" s="2">
        <f>new_freslens!AJ38</f>
        <v>17.400545952386622</v>
      </c>
      <c r="D33" s="1">
        <f>new_freslens!AK38</f>
        <v>1.42397212679527E-2</v>
      </c>
      <c r="E33" s="1"/>
      <c r="F33" s="40">
        <f>new_freslens!AM38</f>
        <v>0.12165936808002246</v>
      </c>
      <c r="G33" s="40">
        <f>new_freslens!AN38</f>
        <v>0.24215638550959886</v>
      </c>
      <c r="I33">
        <f>new_freslens!AP38</f>
        <v>4</v>
      </c>
      <c r="J33" s="40">
        <f>new_freslens!AQ38</f>
        <v>0.15177142858470555</v>
      </c>
      <c r="K33" s="2">
        <f>new_freslens!AR38</f>
        <v>8.7002729761933111</v>
      </c>
      <c r="M33" s="42">
        <f>2.2-($G$3*POWER(A33,4)+$G$4*POWER(A33,3)+$G$5*POWER(A33,2)+$G$6*A33+$G$7)</f>
        <v>2.03349326606028</v>
      </c>
      <c r="O33">
        <f t="shared" si="2"/>
        <v>6.0571845741516182</v>
      </c>
      <c r="P33" s="42">
        <f t="shared" si="3"/>
        <v>2.0143048004346706</v>
      </c>
      <c r="R33">
        <f t="shared" si="4"/>
        <v>6.0542497444542045</v>
      </c>
      <c r="S33" s="42">
        <f t="shared" si="8"/>
        <v>2.014490069004033</v>
      </c>
      <c r="U33" s="42">
        <f t="shared" si="5"/>
        <v>2.0379163087962335</v>
      </c>
      <c r="V33" s="42">
        <f t="shared" si="6"/>
        <v>4.0758326175924671</v>
      </c>
      <c r="W33" s="42">
        <f>V33/new_freslens!$G$1*2*new_freslens!$D$6</f>
        <v>2.0476983070784556</v>
      </c>
      <c r="X33" s="42">
        <f t="shared" si="7"/>
        <v>2.1693576751584782</v>
      </c>
      <c r="Z33" s="42">
        <f t="shared" si="9"/>
        <v>6.3029942352206769E-2</v>
      </c>
      <c r="AA33" s="2">
        <f>Z33*180/new_freslens!$D$6</f>
        <v>3.6131814087252287</v>
      </c>
    </row>
    <row r="34" spans="1:27" x14ac:dyDescent="0.2">
      <c r="A34" s="42">
        <f>new_freslens!A39</f>
        <v>5.9959999999999969</v>
      </c>
      <c r="B34" s="1">
        <f>new_freslens!AI39</f>
        <v>0.31720478988952877</v>
      </c>
      <c r="C34" s="2">
        <f>new_freslens!AJ39</f>
        <v>18.183714070100375</v>
      </c>
      <c r="D34" s="1">
        <f>new_freslens!AK39</f>
        <v>1.4124547715649128E-2</v>
      </c>
      <c r="E34" s="1"/>
      <c r="F34" s="40">
        <f>new_freslens!AM39</f>
        <v>0.12626100305660518</v>
      </c>
      <c r="G34" s="40">
        <f>new_freslens!AN39</f>
        <v>0.25131569079738286</v>
      </c>
      <c r="I34">
        <f>new_freslens!AP39</f>
        <v>4</v>
      </c>
      <c r="J34" s="40">
        <f>new_freslens!AQ39</f>
        <v>0.15860239494476436</v>
      </c>
      <c r="K34" s="2">
        <f>new_freslens!AR39</f>
        <v>9.0918570350501859</v>
      </c>
      <c r="M34" s="42">
        <f>2.2-($G$3*POWER(A34,4)+$G$4*POWER(A34,3)+$G$5*POWER(A34,2)+$G$6*A34+$G$7)</f>
        <v>2.0181503248255748</v>
      </c>
      <c r="O34">
        <f t="shared" si="2"/>
        <v>6.318794627489253</v>
      </c>
      <c r="P34" s="42">
        <f t="shared" si="3"/>
        <v>1.997451802743915</v>
      </c>
      <c r="R34">
        <f t="shared" si="4"/>
        <v>6.3154839862338727</v>
      </c>
      <c r="S34" s="42">
        <f t="shared" si="8"/>
        <v>1.9976693600857629</v>
      </c>
      <c r="U34" s="42">
        <f t="shared" si="5"/>
        <v>2.023060830846843</v>
      </c>
      <c r="V34" s="42">
        <f t="shared" si="6"/>
        <v>4.0461216616936859</v>
      </c>
      <c r="W34" s="42">
        <f>V34/new_freslens!$G$1*2*new_freslens!$D$6</f>
        <v>2.0327715228349077</v>
      </c>
      <c r="X34" s="42">
        <f t="shared" si="7"/>
        <v>2.1590325258915128</v>
      </c>
      <c r="Z34" s="42">
        <f t="shared" si="9"/>
        <v>6.560326920238338E-2</v>
      </c>
      <c r="AA34" s="2">
        <f>Z34*180/new_freslens!$D$6</f>
        <v>3.7606969606461811</v>
      </c>
    </row>
    <row r="35" spans="1:27" x14ac:dyDescent="0.2">
      <c r="A35" s="42">
        <f>new_freslens!A40</f>
        <v>6.24583333333333</v>
      </c>
      <c r="B35" s="1">
        <f>new_freslens!AI40</f>
        <v>0.33089891421645867</v>
      </c>
      <c r="C35" s="2">
        <f>new_freslens!AJ40</f>
        <v>18.968727566548583</v>
      </c>
      <c r="D35" s="1">
        <f>new_freslens!AK40</f>
        <v>1.4004929257924398E-2</v>
      </c>
      <c r="E35" s="1"/>
      <c r="F35" s="40">
        <f>new_freslens!AM40</f>
        <v>0.13110815831315201</v>
      </c>
      <c r="G35" s="40">
        <f>new_freslens!AN40</f>
        <v>0.26096369090993626</v>
      </c>
      <c r="I35">
        <f>new_freslens!AP40</f>
        <v>4</v>
      </c>
      <c r="J35" s="40">
        <f>new_freslens!AQ40</f>
        <v>0.16544945710822934</v>
      </c>
      <c r="K35" s="2">
        <f>new_freslens!AR40</f>
        <v>9.4843637832742917</v>
      </c>
      <c r="M35" s="42">
        <f>2.2-($G$3*POWER(A35,4)+$G$4*POWER(A35,3)+$G$5*POWER(A35,2)+$G$6*A35+$G$7)</f>
        <v>2.0022204854962089</v>
      </c>
      <c r="O35">
        <f t="shared" si="2"/>
        <v>6.5801557344304111</v>
      </c>
      <c r="P35" s="42">
        <f t="shared" si="3"/>
        <v>1.9799108855076366</v>
      </c>
      <c r="R35">
        <f t="shared" si="4"/>
        <v>6.5764305707485269</v>
      </c>
      <c r="S35" s="42">
        <f t="shared" si="8"/>
        <v>1.9801661136936384</v>
      </c>
      <c r="U35" s="42">
        <f t="shared" si="5"/>
        <v>2.007580770754986</v>
      </c>
      <c r="V35" s="42">
        <f t="shared" si="6"/>
        <v>4.015161541509972</v>
      </c>
      <c r="W35" s="42">
        <f>V35/new_freslens!$G$1*2*new_freslens!$D$6</f>
        <v>2.0172171584546099</v>
      </c>
      <c r="X35" s="42">
        <f t="shared" si="7"/>
        <v>2.1483253167677621</v>
      </c>
      <c r="Z35" s="42">
        <f t="shared" si="9"/>
        <v>6.8386976686226369E-2</v>
      </c>
      <c r="AA35" s="2">
        <f>Z35*180/new_freslens!$D$6</f>
        <v>3.9202725488919574</v>
      </c>
    </row>
    <row r="36" spans="1:27" x14ac:dyDescent="0.2">
      <c r="A36" s="42">
        <f>new_freslens!A41</f>
        <v>6.4956666666666631</v>
      </c>
      <c r="B36" s="1">
        <f>new_freslens!AI41</f>
        <v>0.34462028400141909</v>
      </c>
      <c r="C36" s="2">
        <f>new_freslens!AJ41</f>
        <v>19.755302904539946</v>
      </c>
      <c r="D36" s="1">
        <f>new_freslens!AK41</f>
        <v>1.3880964262310284E-2</v>
      </c>
      <c r="E36" s="1"/>
      <c r="F36" s="40">
        <f>new_freslens!AM41</f>
        <v>0.13620546071463693</v>
      </c>
      <c r="G36" s="40">
        <f>new_freslens!AN41</f>
        <v>0.27110959537149071</v>
      </c>
      <c r="I36">
        <f>new_freslens!AP41</f>
        <v>4</v>
      </c>
      <c r="J36" s="40">
        <f>new_freslens!AQ41</f>
        <v>0.17231014200070952</v>
      </c>
      <c r="K36" s="2">
        <f>new_freslens!AR41</f>
        <v>9.877651452269971</v>
      </c>
      <c r="M36" s="42">
        <f>2.2-($G$3*POWER(A36,4)+$G$4*POWER(A36,3)+$G$5*POWER(A36,2)+$G$6*A36+$G$7)</f>
        <v>1.9856617977098985</v>
      </c>
      <c r="O36">
        <f t="shared" si="2"/>
        <v>6.8412432688547549</v>
      </c>
      <c r="P36" s="42">
        <f t="shared" si="3"/>
        <v>1.9616238088472766</v>
      </c>
      <c r="R36">
        <f t="shared" si="4"/>
        <v>6.8370597938419602</v>
      </c>
      <c r="S36" s="42">
        <f t="shared" si="8"/>
        <v>1.9619232176516996</v>
      </c>
      <c r="U36" s="42">
        <f t="shared" si="5"/>
        <v>1.9914134579539666</v>
      </c>
      <c r="V36" s="42">
        <f t="shared" si="6"/>
        <v>3.9828269159079333</v>
      </c>
      <c r="W36" s="42">
        <f>V36/new_freslens!$G$1*2*new_freslens!$D$6</f>
        <v>2.0009722425521459</v>
      </c>
      <c r="X36" s="42">
        <f t="shared" si="7"/>
        <v>2.1371777032667829</v>
      </c>
      <c r="Z36" s="42">
        <f t="shared" si="9"/>
        <v>7.1422073427942989E-2</v>
      </c>
      <c r="AA36" s="2">
        <f>Z36*180/new_freslens!$D$6</f>
        <v>4.0942589863152037</v>
      </c>
    </row>
    <row r="37" spans="1:27" x14ac:dyDescent="0.2">
      <c r="A37" s="42">
        <f>new_freslens!A42</f>
        <v>6.7454999999999963</v>
      </c>
      <c r="B37" s="1">
        <f>new_freslens!AI42</f>
        <v>0.35836326704500115</v>
      </c>
      <c r="C37" s="2">
        <f>new_freslens!AJ42</f>
        <v>20.543117219140193</v>
      </c>
      <c r="D37" s="1">
        <f>new_freslens!AK42</f>
        <v>1.3752764678983334E-2</v>
      </c>
      <c r="E37" s="1"/>
      <c r="F37" s="40">
        <f>new_freslens!AM42</f>
        <v>0.14155732559134776</v>
      </c>
      <c r="G37" s="40">
        <f>new_freslens!AN42</f>
        <v>0.28176219265793739</v>
      </c>
      <c r="I37">
        <f>new_freslens!AP42</f>
        <v>4</v>
      </c>
      <c r="J37" s="40">
        <f>new_freslens!AQ42</f>
        <v>0.17918163352250058</v>
      </c>
      <c r="K37" s="2">
        <f>new_freslens!AR42</f>
        <v>10.271558609570096</v>
      </c>
      <c r="M37" s="42">
        <f>2.2-($G$3*POWER(A37,4)+$G$4*POWER(A37,3)+$G$5*POWER(A37,2)+$G$6*A37+$G$7)</f>
        <v>1.968422961079372</v>
      </c>
      <c r="O37">
        <f t="shared" si="2"/>
        <v>7.102029013940145</v>
      </c>
      <c r="P37" s="42">
        <f t="shared" si="3"/>
        <v>1.9425221395683336</v>
      </c>
      <c r="R37">
        <f t="shared" si="4"/>
        <v>7.0973377486297125</v>
      </c>
      <c r="S37" s="42">
        <f t="shared" si="8"/>
        <v>1.9428736097895825</v>
      </c>
      <c r="U37" s="42">
        <f t="shared" si="5"/>
        <v>1.9744853670875357</v>
      </c>
      <c r="V37" s="42">
        <f t="shared" si="6"/>
        <v>3.9489707341750715</v>
      </c>
      <c r="W37" s="42">
        <f>V37/new_freslens!$G$1*2*new_freslens!$D$6</f>
        <v>1.9839628968495562</v>
      </c>
      <c r="X37" s="42">
        <f t="shared" si="7"/>
        <v>2.1255202224409038</v>
      </c>
      <c r="Z37" s="42">
        <f t="shared" si="9"/>
        <v>7.474896923310112E-2</v>
      </c>
      <c r="AA37" s="2">
        <f>Z37*180/new_freslens!$D$6</f>
        <v>4.2849727585854147</v>
      </c>
    </row>
    <row r="38" spans="1:27" x14ac:dyDescent="0.2">
      <c r="A38" s="42">
        <f>new_freslens!A43</f>
        <v>6.9953333333333294</v>
      </c>
      <c r="B38" s="1">
        <f>new_freslens!AI43</f>
        <v>0.37212158658348177</v>
      </c>
      <c r="C38" s="2">
        <f>new_freslens!AJ43</f>
        <v>21.331810695868381</v>
      </c>
      <c r="D38" s="1">
        <f>new_freslens!AK43</f>
        <v>1.3620456536254771E-2</v>
      </c>
      <c r="E38" s="1"/>
      <c r="F38" s="40">
        <f>new_freslens!AM43</f>
        <v>0.14716791057280676</v>
      </c>
      <c r="G38" s="40">
        <f>new_freslens!AN43</f>
        <v>0.29292975830574591</v>
      </c>
      <c r="I38">
        <f>new_freslens!AP43</f>
        <v>4</v>
      </c>
      <c r="J38" s="40">
        <f>new_freslens!AQ43</f>
        <v>0.18606079329174088</v>
      </c>
      <c r="K38" s="2">
        <f>new_freslens!AR43</f>
        <v>10.66590534793419</v>
      </c>
      <c r="M38" s="42">
        <f>2.2-($G$3*POWER(A38,4)+$G$4*POWER(A38,3)+$G$5*POWER(A38,2)+$G$6*A38+$G$7)</f>
        <v>1.9504433251923681</v>
      </c>
      <c r="O38">
        <f t="shared" si="2"/>
        <v>7.3624808897508158</v>
      </c>
      <c r="P38" s="42">
        <f t="shared" si="3"/>
        <v>1.9225275277619351</v>
      </c>
      <c r="R38">
        <f t="shared" si="4"/>
        <v>7.357226075791524</v>
      </c>
      <c r="S38" s="42">
        <f t="shared" si="8"/>
        <v>1.9229405956988721</v>
      </c>
      <c r="U38" s="42">
        <f t="shared" si="5"/>
        <v>1.9567123385100171</v>
      </c>
      <c r="V38" s="42">
        <f t="shared" si="6"/>
        <v>3.9134246770200343</v>
      </c>
      <c r="W38" s="42">
        <f>V38/new_freslens!$G$1*2*new_freslens!$D$6</f>
        <v>1.9661045577348655</v>
      </c>
      <c r="X38" s="42">
        <f t="shared" si="7"/>
        <v>2.113272468307672</v>
      </c>
      <c r="Z38" s="42">
        <f t="shared" si="9"/>
        <v>7.8407366939119649E-2</v>
      </c>
      <c r="AA38" s="2">
        <f>Z38*180/new_freslens!$D$6</f>
        <v>4.4946898245355209</v>
      </c>
    </row>
    <row r="39" spans="1:27" x14ac:dyDescent="0.2">
      <c r="A39" s="42">
        <f>new_freslens!A44</f>
        <v>7.2451666666666625</v>
      </c>
      <c r="B39" s="1">
        <f>new_freslens!AI44</f>
        <v>0.38588837264359882</v>
      </c>
      <c r="C39" s="2">
        <f>new_freslens!AJ44</f>
        <v>22.120989514601206</v>
      </c>
      <c r="D39" s="1">
        <f>new_freslens!AK44</f>
        <v>1.3484180197513691E-2</v>
      </c>
      <c r="E39" s="1"/>
      <c r="F39" s="40">
        <f>new_freslens!AM44</f>
        <v>0.15304107240442438</v>
      </c>
      <c r="G39" s="40">
        <f>new_freslens!AN44</f>
        <v>0.30461996895785104</v>
      </c>
      <c r="I39">
        <f>new_freslens!AP44</f>
        <v>4</v>
      </c>
      <c r="J39" s="40">
        <f>new_freslens!AQ44</f>
        <v>0.19294418632179941</v>
      </c>
      <c r="K39" s="2">
        <f>new_freslens!AR44</f>
        <v>11.060494757300603</v>
      </c>
      <c r="M39" s="42">
        <f>2.2-($G$3*POWER(A39,4)+$G$4*POWER(A39,3)+$G$5*POWER(A39,2)+$G$6*A39+$G$7)</f>
        <v>1.9316528896116365</v>
      </c>
      <c r="O39">
        <f t="shared" si="2"/>
        <v>7.6225626909043616</v>
      </c>
      <c r="P39" s="42">
        <f t="shared" si="3"/>
        <v>1.9015520293916175</v>
      </c>
      <c r="R39">
        <f t="shared" si="4"/>
        <v>7.6166817456091369</v>
      </c>
      <c r="S39" s="42">
        <f t="shared" si="8"/>
        <v>1.9020382170838785</v>
      </c>
      <c r="U39" s="42">
        <f t="shared" si="5"/>
        <v>1.9379998507898195</v>
      </c>
      <c r="V39" s="42">
        <f t="shared" si="6"/>
        <v>3.875999701579639</v>
      </c>
      <c r="W39" s="42">
        <f>V39/new_freslens!$G$1*2*new_freslens!$D$6</f>
        <v>1.9473022500736106</v>
      </c>
      <c r="X39" s="42">
        <f t="shared" si="7"/>
        <v>2.100343322478035</v>
      </c>
      <c r="Z39" s="42">
        <f t="shared" si="9"/>
        <v>8.2436136182304859E-2</v>
      </c>
      <c r="AA39" s="2">
        <f>Z39*180/new_freslens!$D$6</f>
        <v>4.7256383798773482</v>
      </c>
    </row>
    <row r="40" spans="1:27" x14ac:dyDescent="0.2">
      <c r="A40" s="42">
        <f>new_freslens!A45</f>
        <v>7.4949999999999957</v>
      </c>
      <c r="B40" s="1">
        <f>new_freslens!AI45</f>
        <v>0.39965622194860134</v>
      </c>
      <c r="C40" s="2">
        <f>new_freslens!AJ45</f>
        <v>22.910229283677783</v>
      </c>
      <c r="D40" s="1">
        <f>new_freslens!AK45</f>
        <v>1.3344090367112597E-2</v>
      </c>
      <c r="E40" s="1"/>
      <c r="F40" s="40">
        <f>new_freslens!AM45</f>
        <v>0.15918032744134722</v>
      </c>
      <c r="G40" s="40">
        <f>new_freslens!AN45</f>
        <v>0.31683982372879621</v>
      </c>
      <c r="I40">
        <f>new_freslens!AP45</f>
        <v>4</v>
      </c>
      <c r="J40" s="40">
        <f>new_freslens!AQ45</f>
        <v>0.1998281109743007</v>
      </c>
      <c r="K40" s="2">
        <f>new_freslens!AR45</f>
        <v>11.455114641838893</v>
      </c>
      <c r="M40" s="42">
        <f>2.2-($G$3*POWER(A40,4)+$G$4*POWER(A40,3)+$G$5*POWER(A40,2)+$G$6*A40+$G$7)</f>
        <v>1.9119723038749379</v>
      </c>
      <c r="O40">
        <f t="shared" si="2"/>
        <v>7.882233833917609</v>
      </c>
      <c r="P40" s="42">
        <f t="shared" si="3"/>
        <v>1.8794984816897697</v>
      </c>
      <c r="R40">
        <f t="shared" si="4"/>
        <v>7.875656875328179</v>
      </c>
      <c r="S40" s="42">
        <f t="shared" si="8"/>
        <v>1.8800716769151375</v>
      </c>
      <c r="U40" s="42">
        <f t="shared" si="5"/>
        <v>1.9182433530060174</v>
      </c>
      <c r="V40" s="42">
        <f t="shared" si="6"/>
        <v>3.8364867060120349</v>
      </c>
      <c r="W40" s="42">
        <f>V40/new_freslens!$G$1*2*new_freslens!$D$6</f>
        <v>1.9274509211004465</v>
      </c>
      <c r="X40" s="42">
        <f t="shared" si="7"/>
        <v>2.0866312485417935</v>
      </c>
      <c r="Z40" s="42">
        <f t="shared" si="9"/>
        <v>8.6873167839692386E-2</v>
      </c>
      <c r="AA40" s="2">
        <f>Z40*180/new_freslens!$D$6</f>
        <v>4.9799905131033855</v>
      </c>
    </row>
    <row r="41" spans="1:27" x14ac:dyDescent="0.2">
      <c r="A41" s="42">
        <f>new_freslens!A46</f>
        <v>7.7448333333333288</v>
      </c>
      <c r="B41" s="1">
        <f>new_freslens!AI46</f>
        <v>0.41341726489223402</v>
      </c>
      <c r="C41" s="2">
        <f>new_freslens!AJ46</f>
        <v>23.699078879172649</v>
      </c>
      <c r="D41" s="1">
        <f>new_freslens!AK46</f>
        <v>1.3200355840945126E-2</v>
      </c>
      <c r="E41" s="1"/>
      <c r="F41" s="40">
        <f>new_freslens!AM46</f>
        <v>0.16558881640554074</v>
      </c>
      <c r="G41" s="40">
        <f>new_freslens!AN46</f>
        <v>0.32959557405561452</v>
      </c>
      <c r="I41">
        <f>new_freslens!AP46</f>
        <v>4</v>
      </c>
      <c r="J41" s="40">
        <f>new_freslens!AQ46</f>
        <v>0.20670863244611704</v>
      </c>
      <c r="K41" s="2">
        <f>new_freslens!AR46</f>
        <v>11.849539439586326</v>
      </c>
      <c r="M41" s="42">
        <f>2.2-($G$3*POWER(A41,4)+$G$4*POWER(A41,3)+$G$5*POWER(A41,2)+$G$6*A41+$G$7)</f>
        <v>1.8913128674950457</v>
      </c>
      <c r="O41">
        <f t="shared" si="2"/>
        <v>8.1414491137953657</v>
      </c>
      <c r="P41" s="42">
        <f t="shared" si="3"/>
        <v>1.856260938491757</v>
      </c>
      <c r="R41">
        <f t="shared" si="4"/>
        <v>8.1340985858011514</v>
      </c>
      <c r="S41" s="42">
        <f t="shared" si="8"/>
        <v>1.8569378272985801</v>
      </c>
      <c r="U41" s="42">
        <f t="shared" si="5"/>
        <v>1.8973286644308902</v>
      </c>
      <c r="V41" s="42">
        <f t="shared" si="6"/>
        <v>3.7946573288617804</v>
      </c>
      <c r="W41" s="42">
        <f>V41/new_freslens!$G$1*2*new_freslens!$D$6</f>
        <v>1.9064358420201588</v>
      </c>
      <c r="X41" s="42">
        <f t="shared" si="7"/>
        <v>2.0720246584256996</v>
      </c>
      <c r="Z41" s="42">
        <f t="shared" si="9"/>
        <v>9.1755208080949766E-2</v>
      </c>
      <c r="AA41" s="2">
        <f>Z41*180/new_freslens!$D$6</f>
        <v>5.2598526925385212</v>
      </c>
    </row>
    <row r="42" spans="1:27" x14ac:dyDescent="0.2">
      <c r="A42" s="42">
        <f>new_freslens!A47</f>
        <v>7.9946666666666619</v>
      </c>
      <c r="B42" s="1">
        <f>new_freslens!AI47</f>
        <v>0.42716323799170969</v>
      </c>
      <c r="C42" s="2">
        <f>new_freslens!AJ47</f>
        <v>24.487064598250871</v>
      </c>
      <c r="D42" s="1">
        <f>new_freslens!AK47</f>
        <v>1.3053159005558819E-2</v>
      </c>
      <c r="E42" s="1"/>
      <c r="F42" s="40">
        <f>new_freslens!AM47</f>
        <v>0.1722692738727995</v>
      </c>
      <c r="G42" s="40">
        <f>new_freslens!AN47</f>
        <v>0.34289266296337478</v>
      </c>
      <c r="I42">
        <f>new_freslens!AP47</f>
        <v>4</v>
      </c>
      <c r="J42" s="40">
        <f>new_freslens!AQ47</f>
        <v>0.21358161899585484</v>
      </c>
      <c r="K42" s="2">
        <f>new_freslens!AR47</f>
        <v>12.243532299125436</v>
      </c>
      <c r="M42" s="42">
        <f>2.2-($G$3*POWER(A42,4)+$G$4*POWER(A42,3)+$G$5*POWER(A42,2)+$G$6*A42+$G$7)</f>
        <v>1.869576529959742</v>
      </c>
      <c r="O42">
        <f t="shared" si="2"/>
        <v>8.4001584694189262</v>
      </c>
      <c r="P42" s="42">
        <f t="shared" si="3"/>
        <v>1.8317251728540143</v>
      </c>
      <c r="R42">
        <f t="shared" si="4"/>
        <v>8.3919489017529507</v>
      </c>
      <c r="S42" s="42">
        <f t="shared" si="8"/>
        <v>1.8325257254244582</v>
      </c>
      <c r="U42" s="42">
        <f t="shared" si="5"/>
        <v>1.8751324487301162</v>
      </c>
      <c r="V42" s="42">
        <f t="shared" si="6"/>
        <v>3.7502648974602324</v>
      </c>
      <c r="W42" s="42">
        <f>V42/new_freslens!$G$1*2*new_freslens!$D$6</f>
        <v>1.8841330844840207</v>
      </c>
      <c r="X42" s="42">
        <f t="shared" si="7"/>
        <v>2.0564023583568201</v>
      </c>
      <c r="Z42" s="42">
        <f t="shared" si="9"/>
        <v>9.7117671216574386E-2</v>
      </c>
      <c r="AA42" s="2">
        <f>Z42*180/new_freslens!$D$6</f>
        <v>5.5672550378927994</v>
      </c>
    </row>
    <row r="43" spans="1:27" x14ac:dyDescent="0.2">
      <c r="A43" s="42">
        <f>new_freslens!A48</f>
        <v>8.2444999999999951</v>
      </c>
      <c r="B43" s="1">
        <f>new_freslens!AI48</f>
        <v>0.44088556018412411</v>
      </c>
      <c r="C43" s="2">
        <f>new_freslens!AJ48</f>
        <v>25.273694532847877</v>
      </c>
      <c r="D43" s="1">
        <f>new_freslens!AK48</f>
        <v>1.2902695097234664E-2</v>
      </c>
      <c r="E43" s="1"/>
      <c r="F43" s="40">
        <f>new_freslens!AM48</f>
        <v>0.17922400283107809</v>
      </c>
      <c r="G43" s="40">
        <f>new_freslens!AN48</f>
        <v>0.35673567442491655</v>
      </c>
      <c r="I43">
        <f>new_freslens!AP48</f>
        <v>4</v>
      </c>
      <c r="J43" s="40">
        <f>new_freslens!AQ48</f>
        <v>0.22044278009206203</v>
      </c>
      <c r="K43" s="2">
        <f>new_freslens!AR48</f>
        <v>12.636847266423937</v>
      </c>
      <c r="M43" s="42">
        <f>2.2-($G$3*POWER(A43,4)+$G$4*POWER(A43,3)+$G$5*POWER(A43,2)+$G$6*A43+$G$7)</f>
        <v>1.8466558907318218</v>
      </c>
      <c r="O43">
        <f t="shared" si="2"/>
        <v>8.6583067573075692</v>
      </c>
      <c r="P43" s="42">
        <f t="shared" si="3"/>
        <v>1.8057692544281636</v>
      </c>
      <c r="R43">
        <f t="shared" si="4"/>
        <v>8.6491447003856781</v>
      </c>
      <c r="S43" s="42">
        <f t="shared" si="8"/>
        <v>1.8067172621301992</v>
      </c>
      <c r="U43" s="42">
        <f t="shared" si="5"/>
        <v>1.8515227690528295</v>
      </c>
      <c r="V43" s="42">
        <f t="shared" si="6"/>
        <v>3.7030455381056591</v>
      </c>
      <c r="W43" s="42">
        <f>V43/new_freslens!$G$1*2*new_freslens!$D$6</f>
        <v>1.8604100783442834</v>
      </c>
      <c r="X43" s="42">
        <f t="shared" si="7"/>
        <v>2.0396340811753615</v>
      </c>
      <c r="Z43" s="42">
        <f t="shared" si="9"/>
        <v>0.10299443087395808</v>
      </c>
      <c r="AA43" s="2">
        <f>Z43*180/new_freslens!$D$6</f>
        <v>5.9041393494625654</v>
      </c>
    </row>
    <row r="44" spans="1:27" x14ac:dyDescent="0.2">
      <c r="A44" s="42">
        <f>new_freslens!A49</f>
        <v>8.4943333333333282</v>
      </c>
      <c r="B44" s="1">
        <f>new_freslens!AI49</f>
        <v>0.45457541133922325</v>
      </c>
      <c r="C44" s="2">
        <f>new_freslens!AJ49</f>
        <v>26.058463070401331</v>
      </c>
      <c r="D44" s="1">
        <f>new_freslens!AK49</f>
        <v>1.2749171239261657E-2</v>
      </c>
      <c r="E44" s="1"/>
      <c r="F44" s="40">
        <f>new_freslens!AM49</f>
        <v>0.18645485452502764</v>
      </c>
      <c r="G44" s="40">
        <f>new_freslens!AN49</f>
        <v>0.3711282932424913</v>
      </c>
      <c r="I44">
        <f>new_freslens!AP49</f>
        <v>4</v>
      </c>
      <c r="J44" s="40">
        <f>new_freslens!AQ49</f>
        <v>0.22728770566961162</v>
      </c>
      <c r="K44" s="2">
        <f>new_freslens!AR49</f>
        <v>13.029231535200665</v>
      </c>
      <c r="M44" s="42">
        <f>2.2-($G$3*POWER(A44,4)+$G$4*POWER(A44,3)+$G$5*POWER(A44,2)+$G$6*A44+$G$7)</f>
        <v>1.8224341992490904</v>
      </c>
      <c r="O44">
        <f t="shared" si="2"/>
        <v>8.9158335333606029</v>
      </c>
      <c r="P44" s="42">
        <f t="shared" si="3"/>
        <v>1.7782642090883174</v>
      </c>
      <c r="R44">
        <f t="shared" si="4"/>
        <v>8.9056177133899066</v>
      </c>
      <c r="S44" s="42">
        <f t="shared" si="8"/>
        <v>1.7793878664744218</v>
      </c>
      <c r="U44" s="42">
        <f t="shared" si="5"/>
        <v>1.8263597292922342</v>
      </c>
      <c r="V44" s="42">
        <f t="shared" si="6"/>
        <v>3.6527194585844684</v>
      </c>
      <c r="W44" s="42">
        <f>V44/new_freslens!$G$1*2*new_freslens!$D$6</f>
        <v>1.835126255992837</v>
      </c>
      <c r="X44" s="42">
        <f t="shared" si="7"/>
        <v>2.0215811105178645</v>
      </c>
      <c r="Z44" s="42">
        <f t="shared" si="9"/>
        <v>0.10941758949338158</v>
      </c>
      <c r="AA44" s="2">
        <f>Z44*180/new_freslens!$D$6</f>
        <v>6.272345894525059</v>
      </c>
    </row>
    <row r="45" spans="1:27" x14ac:dyDescent="0.2">
      <c r="A45" s="42">
        <f>new_freslens!A50</f>
        <v>8.7441666666666613</v>
      </c>
      <c r="B45" s="1">
        <f>new_freslens!AI50</f>
        <v>0.46822381141906055</v>
      </c>
      <c r="C45" s="2">
        <f>new_freslens!AJ50</f>
        <v>26.84085543166589</v>
      </c>
      <c r="D45" s="1">
        <f>new_freslens!AK50</f>
        <v>1.2592805281411445E-2</v>
      </c>
      <c r="E45" s="1"/>
      <c r="F45" s="40">
        <f>new_freslens!AM50</f>
        <v>0.19396321367825783</v>
      </c>
      <c r="G45" s="40">
        <f>new_freslens!AN50</f>
        <v>0.38607327563347493</v>
      </c>
      <c r="I45">
        <f>new_freslens!AP50</f>
        <v>4</v>
      </c>
      <c r="J45" s="40">
        <f>new_freslens!AQ50</f>
        <v>0.23411190570953028</v>
      </c>
      <c r="K45" s="2">
        <f>new_freslens!AR50</f>
        <v>13.420427715832945</v>
      </c>
      <c r="M45" s="42">
        <f>2.2-($G$3*POWER(A45,4)+$G$4*POWER(A45,3)+$G$5*POWER(A45,2)+$G$6*A45+$G$7)</f>
        <v>1.796785354924364</v>
      </c>
      <c r="O45">
        <f t="shared" si="2"/>
        <v>9.1726728422338528</v>
      </c>
      <c r="P45" s="42">
        <f t="shared" si="3"/>
        <v>1.749074768224165</v>
      </c>
      <c r="R45">
        <f t="shared" si="4"/>
        <v>9.1612945877389915</v>
      </c>
      <c r="S45" s="42">
        <f t="shared" si="8"/>
        <v>1.7504072882523907</v>
      </c>
      <c r="U45" s="42">
        <f t="shared" si="5"/>
        <v>1.7994962053423125</v>
      </c>
      <c r="V45" s="42">
        <f t="shared" si="6"/>
        <v>3.5989924106846249</v>
      </c>
      <c r="W45" s="42">
        <f>V45/new_freslens!$G$1*2*new_freslens!$D$6</f>
        <v>1.8081337871279555</v>
      </c>
      <c r="X45" s="42">
        <f t="shared" si="7"/>
        <v>2.0020970008062133</v>
      </c>
      <c r="Z45" s="42">
        <f t="shared" si="9"/>
        <v>0.11641722673149529</v>
      </c>
      <c r="AA45" s="2">
        <f>Z45*180/new_freslens!$D$6</f>
        <v>6.6735989846080095</v>
      </c>
    </row>
    <row r="46" spans="1:27" x14ac:dyDescent="0.2">
      <c r="A46" s="42">
        <f>new_freslens!A51</f>
        <v>8.9939999999999944</v>
      </c>
      <c r="B46" s="1">
        <f>new_freslens!AI51</f>
        <v>0.48182169881459891</v>
      </c>
      <c r="C46" s="2">
        <f>new_freslens!AJ51</f>
        <v>27.620352161346432</v>
      </c>
      <c r="D46" s="1">
        <f>new_freslens!AK51</f>
        <v>1.2433824470215217E-2</v>
      </c>
      <c r="E46" s="1"/>
      <c r="F46" s="40">
        <f>new_freslens!AM51</f>
        <v>0.20174998906837915</v>
      </c>
      <c r="G46" s="40">
        <f>new_freslens!AN51</f>
        <v>0.4015724304704999</v>
      </c>
      <c r="I46">
        <f>new_freslens!AP51</f>
        <v>4</v>
      </c>
      <c r="J46" s="40">
        <f>new_freslens!AQ51</f>
        <v>0.24091084940729943</v>
      </c>
      <c r="K46" s="2">
        <f>new_freslens!AR51</f>
        <v>13.810176080673214</v>
      </c>
      <c r="M46" s="42">
        <f>2.2-($G$3*POWER(A46,4)+$G$4*POWER(A46,3)+$G$5*POWER(A46,2)+$G$6*A46+$G$7)</f>
        <v>1.7695739071454712</v>
      </c>
      <c r="O46">
        <f t="shared" si="2"/>
        <v>9.4287530140577225</v>
      </c>
      <c r="P46" s="42">
        <f t="shared" si="3"/>
        <v>1.7180602149082098</v>
      </c>
      <c r="R46">
        <f t="shared" si="4"/>
        <v>9.4160970108950632</v>
      </c>
      <c r="S46" s="42">
        <f t="shared" si="8"/>
        <v>1.719640458568692</v>
      </c>
      <c r="U46" s="42">
        <f t="shared" si="5"/>
        <v>1.7707786683302107</v>
      </c>
      <c r="V46" s="42">
        <f t="shared" si="6"/>
        <v>3.5415573366604214</v>
      </c>
      <c r="W46" s="42">
        <f>V46/new_freslens!$G$1*2*new_freslens!$D$6</f>
        <v>1.7792784059381956</v>
      </c>
      <c r="X46" s="42">
        <f t="shared" si="7"/>
        <v>1.9810283950065748</v>
      </c>
      <c r="Z46" s="42">
        <f t="shared" si="9"/>
        <v>0.12402112810749273</v>
      </c>
      <c r="AA46" s="2">
        <f>Z46*180/new_freslens!$D$6</f>
        <v>7.1094914201747423</v>
      </c>
    </row>
    <row r="47" spans="1:27" x14ac:dyDescent="0.2">
      <c r="A47" s="42">
        <f>new_freslens!A52</f>
        <v>9.2438333333333276</v>
      </c>
      <c r="B47" s="1">
        <f>new_freslens!AI52</f>
        <v>0.49536000652260959</v>
      </c>
      <c r="C47" s="2">
        <f>new_freslens!AJ52</f>
        <v>28.396433494926661</v>
      </c>
      <c r="D47" s="1">
        <f>new_freslens!AK52</f>
        <v>1.227246398197075E-2</v>
      </c>
      <c r="E47" s="1"/>
      <c r="F47" s="40">
        <f>new_freslens!AM52</f>
        <v>0.20981560932344359</v>
      </c>
      <c r="G47" s="40">
        <f>new_freslens!AN52</f>
        <v>0.4176266109144976</v>
      </c>
      <c r="I47">
        <f>new_freslens!AP52</f>
        <v>4</v>
      </c>
      <c r="J47" s="40">
        <f>new_freslens!AQ52</f>
        <v>0.24768000326130477</v>
      </c>
      <c r="K47" s="2">
        <f>new_freslens!AR52</f>
        <v>14.198216747463329</v>
      </c>
      <c r="M47" s="42">
        <f>2.2-($G$3*POWER(A47,4)+$G$4*POWER(A47,3)+$G$5*POWER(A47,2)+$G$6*A47+$G$7)</f>
        <v>1.7406550552752504</v>
      </c>
      <c r="O47">
        <f t="shared" si="2"/>
        <v>9.683996468259231</v>
      </c>
      <c r="P47" s="42">
        <f t="shared" si="3"/>
        <v>1.6850753338111899</v>
      </c>
      <c r="R47">
        <f t="shared" si="4"/>
        <v>9.6699419062345573</v>
      </c>
      <c r="S47" s="42">
        <f t="shared" si="8"/>
        <v>1.686948426410364</v>
      </c>
      <c r="U47" s="42">
        <f t="shared" si="5"/>
        <v>1.7400480995466163</v>
      </c>
      <c r="V47" s="42">
        <f t="shared" si="6"/>
        <v>3.4800961990932326</v>
      </c>
      <c r="W47" s="42">
        <f>V47/new_freslens!$G$1*2*new_freslens!$D$6</f>
        <v>1.7484003304244402</v>
      </c>
      <c r="X47" s="42">
        <f t="shared" si="7"/>
        <v>1.9582159397478838</v>
      </c>
      <c r="Z47" s="42">
        <f t="shared" si="9"/>
        <v>0.1322544961389964</v>
      </c>
      <c r="AA47" s="2">
        <f>Z47*180/new_freslens!$D$6</f>
        <v>7.5814679315348252</v>
      </c>
    </row>
    <row r="48" spans="1:27" x14ac:dyDescent="0.2">
      <c r="A48" s="42">
        <f>new_freslens!A53</f>
        <v>9.4936666666666607</v>
      </c>
      <c r="B48" s="1">
        <f>new_freslens!AI53</f>
        <v>0.5088297349847869</v>
      </c>
      <c r="C48" s="2">
        <f>new_freslens!AJ53</f>
        <v>29.168583534159758</v>
      </c>
      <c r="D48" s="1">
        <f>new_freslens!AK53</f>
        <v>1.2108965352438175E-2</v>
      </c>
      <c r="E48" s="1"/>
      <c r="F48" s="40">
        <f>new_freslens!AM53</f>
        <v>0.21816002371435775</v>
      </c>
      <c r="G48" s="40">
        <f>new_freslens!AN53</f>
        <v>0.4342357159919541</v>
      </c>
      <c r="I48">
        <f>new_freslens!AP53</f>
        <v>4</v>
      </c>
      <c r="J48" s="40">
        <f>new_freslens!AQ53</f>
        <v>0.25441486749239345</v>
      </c>
      <c r="K48" s="2">
        <f>new_freslens!AR53</f>
        <v>14.584291767079879</v>
      </c>
      <c r="M48" s="42">
        <f>2.2-($G$3*POWER(A48,4)+$G$4*POWER(A48,3)+$G$5*POWER(A48,2)+$G$6*A48+$G$7)</f>
        <v>1.7098746486515513</v>
      </c>
      <c r="O48">
        <f t="shared" si="2"/>
        <v>9.9383195243038926</v>
      </c>
      <c r="P48" s="42">
        <f t="shared" si="3"/>
        <v>1.6499714712642657</v>
      </c>
      <c r="R48">
        <f t="shared" si="4"/>
        <v>9.9227417045918962</v>
      </c>
      <c r="S48" s="42">
        <f t="shared" si="8"/>
        <v>1.6521893666325247</v>
      </c>
      <c r="U48" s="42">
        <f t="shared" si="5"/>
        <v>1.7071409941171736</v>
      </c>
      <c r="V48" s="42">
        <f t="shared" si="6"/>
        <v>3.4142819882343471</v>
      </c>
      <c r="W48" s="42">
        <f>V48/new_freslens!$G$1*2*new_freslens!$D$6</f>
        <v>1.7153352708889362</v>
      </c>
      <c r="X48" s="42">
        <f t="shared" si="7"/>
        <v>1.9334952946032939</v>
      </c>
      <c r="Z48" s="42">
        <f t="shared" si="9"/>
        <v>0.14113964729467354</v>
      </c>
      <c r="AA48" s="2">
        <f>Z48*180/new_freslens!$D$6</f>
        <v>8.0908078067010312</v>
      </c>
    </row>
    <row r="49" spans="1:27" x14ac:dyDescent="0.2">
      <c r="A49" s="42">
        <f>new_freslens!A54</f>
        <v>9.7434999999999938</v>
      </c>
      <c r="B49" s="1">
        <f>new_freslens!AI54</f>
        <v>0.52222202058648148</v>
      </c>
      <c r="C49" s="2">
        <f>new_freslens!AJ54</f>
        <v>29.936294173747346</v>
      </c>
      <c r="D49" s="1">
        <f>new_freslens!AK54</f>
        <v>1.1943574837954721E-2</v>
      </c>
      <c r="E49" s="1"/>
      <c r="F49" s="40">
        <f>new_freslens!AM54</f>
        <v>0.22678270763785049</v>
      </c>
      <c r="G49" s="40">
        <f>new_freslens!AN54</f>
        <v>0.45139870150846034</v>
      </c>
      <c r="I49">
        <f>new_freslens!AP54</f>
        <v>4</v>
      </c>
      <c r="J49" s="40">
        <f>new_freslens!AQ54</f>
        <v>0.2611110102932408</v>
      </c>
      <c r="K49" s="2">
        <f>new_freslens!AR54</f>
        <v>14.968147086873675</v>
      </c>
      <c r="M49" s="42">
        <f>2.2-($G$3*POWER(A49,4)+$G$4*POWER(A49,3)+$G$5*POWER(A49,2)+$G$6*A49+$G$7)</f>
        <v>1.6770691865872349</v>
      </c>
      <c r="O49">
        <f t="shared" si="2"/>
        <v>10.19163221922183</v>
      </c>
      <c r="P49" s="42">
        <f t="shared" si="3"/>
        <v>1.6125977112389638</v>
      </c>
      <c r="R49">
        <f t="shared" si="4"/>
        <v>10.174404697808047</v>
      </c>
      <c r="S49" s="42">
        <f t="shared" si="8"/>
        <v>1.6152196518899542</v>
      </c>
      <c r="U49" s="42">
        <f t="shared" si="5"/>
        <v>1.6718904473582439</v>
      </c>
      <c r="V49" s="42">
        <f t="shared" si="6"/>
        <v>3.3437808947164878</v>
      </c>
      <c r="W49" s="42">
        <f>V49/new_freslens!$G$1*2*new_freslens!$D$6</f>
        <v>1.6799155215055637</v>
      </c>
      <c r="X49" s="42">
        <f t="shared" si="7"/>
        <v>1.9066982291434142</v>
      </c>
      <c r="Z49" s="42">
        <f t="shared" si="9"/>
        <v>0.15069569933137558</v>
      </c>
      <c r="AA49" s="2">
        <f>Z49*180/new_freslens!$D$6</f>
        <v>8.638606968040639</v>
      </c>
    </row>
    <row r="50" spans="1:27" x14ac:dyDescent="0.2">
      <c r="A50" s="42">
        <f>new_freslens!A55</f>
        <v>9.993333333333327</v>
      </c>
      <c r="B50" s="1">
        <f>new_freslens!AI55</f>
        <v>0.53552819899689685</v>
      </c>
      <c r="C50" s="2">
        <f>new_freslens!AJ55</f>
        <v>30.699068732306188</v>
      </c>
      <c r="D50" s="1">
        <f>new_freslens!AK55</f>
        <v>1.1776541742300951E-2</v>
      </c>
      <c r="E50" s="1"/>
      <c r="F50" s="40">
        <f>new_freslens!AM55</f>
        <v>0.23568267241956417</v>
      </c>
      <c r="G50" s="40">
        <f>new_freslens!AN55</f>
        <v>0.46911359956123444</v>
      </c>
      <c r="I50">
        <f>new_freslens!AP55</f>
        <v>4</v>
      </c>
      <c r="J50" s="40">
        <f>new_freslens!AQ55</f>
        <v>0.26776409949844843</v>
      </c>
      <c r="K50" s="2">
        <f>new_freslens!AR55</f>
        <v>15.349534366153094</v>
      </c>
      <c r="M50" s="42">
        <f>2.2-($G$3*POWER(A50,4)+$G$4*POWER(A50,3)+$G$5*POWER(A50,2)+$G$6*A50+$G$7)</f>
        <v>1.642065818370174</v>
      </c>
      <c r="O50">
        <f t="shared" si="2"/>
        <v>10.443838131824062</v>
      </c>
      <c r="P50" s="42">
        <f t="shared" si="3"/>
        <v>1.572802172225177</v>
      </c>
      <c r="R50">
        <f t="shared" si="4"/>
        <v>10.424835480042262</v>
      </c>
      <c r="S50" s="42">
        <f t="shared" si="8"/>
        <v>1.5758949778476987</v>
      </c>
      <c r="U50" s="42">
        <f t="shared" si="5"/>
        <v>1.6341273142570985</v>
      </c>
      <c r="V50" s="42">
        <f t="shared" si="6"/>
        <v>3.2682546285141969</v>
      </c>
      <c r="W50" s="42">
        <f>V50/new_freslens!$G$1*2*new_freslens!$D$6</f>
        <v>1.6419711253655327</v>
      </c>
      <c r="X50" s="42">
        <f t="shared" si="7"/>
        <v>1.8776537977850969</v>
      </c>
      <c r="Z50" s="42">
        <f t="shared" si="9"/>
        <v>0.16093825496270439</v>
      </c>
      <c r="AA50" s="2">
        <f>Z50*180/new_freslens!$D$6</f>
        <v>9.2257598386263648</v>
      </c>
    </row>
    <row r="51" spans="1:27" x14ac:dyDescent="0.2">
      <c r="A51" s="42">
        <f>new_freslens!A56</f>
        <v>10.24316666666666</v>
      </c>
      <c r="B51" s="1">
        <f>new_freslens!AI56</f>
        <v>0.54873986271884689</v>
      </c>
      <c r="C51" s="2">
        <f>new_freslens!AJ56</f>
        <v>31.456425251398866</v>
      </c>
      <c r="D51" s="1">
        <f>new_freslens!AK56</f>
        <v>1.1608116742214021E-2</v>
      </c>
      <c r="E51" s="1"/>
      <c r="F51" s="40">
        <f>new_freslens!AM56</f>
        <v>0.2448584790170838</v>
      </c>
      <c r="G51" s="40">
        <f>new_freslens!AN56</f>
        <v>0.48737754581425913</v>
      </c>
      <c r="I51">
        <f>new_freslens!AP56</f>
        <v>4</v>
      </c>
      <c r="J51" s="40">
        <f>new_freslens!AQ56</f>
        <v>0.2743699313594235</v>
      </c>
      <c r="K51" s="2">
        <f>new_freslens!AR56</f>
        <v>15.728212625699435</v>
      </c>
      <c r="M51" s="42">
        <f>2.2-($G$3*POWER(A51,4)+$G$4*POWER(A51,3)+$G$5*POWER(A51,2)+$G$6*A51+$G$7)</f>
        <v>1.6046823432632518</v>
      </c>
      <c r="O51">
        <f t="shared" si="2"/>
        <v>10.694834213547935</v>
      </c>
      <c r="P51" s="42">
        <f t="shared" si="3"/>
        <v>1.5304334290234367</v>
      </c>
      <c r="R51">
        <f t="shared" si="4"/>
        <v>10.673935482347904</v>
      </c>
      <c r="S51" s="42">
        <f t="shared" si="8"/>
        <v>1.5340715275233334</v>
      </c>
      <c r="U51" s="42">
        <f t="shared" si="5"/>
        <v>1.5936814286445857</v>
      </c>
      <c r="V51" s="42">
        <f t="shared" si="6"/>
        <v>3.1873628572891715</v>
      </c>
      <c r="W51" s="42">
        <f>V51/new_freslens!$G$1*2*new_freslens!$D$6</f>
        <v>1.6013310995020797</v>
      </c>
      <c r="X51" s="42">
        <f t="shared" si="7"/>
        <v>1.8461895785191635</v>
      </c>
      <c r="Z51" s="42">
        <f t="shared" si="9"/>
        <v>0.17187908928223949</v>
      </c>
      <c r="AA51" s="2">
        <f>Z51*180/new_freslens!$D$6</f>
        <v>9.8529414238226458</v>
      </c>
    </row>
    <row r="52" spans="1:27" x14ac:dyDescent="0.2">
      <c r="A52" s="42">
        <f>new_freslens!A57</f>
        <v>10.492999999999993</v>
      </c>
      <c r="B52" s="1">
        <f>new_freslens!AI57</f>
        <v>0.56184891239799284</v>
      </c>
      <c r="C52" s="2">
        <f>new_freslens!AJ57</f>
        <v>32.20789943682761</v>
      </c>
      <c r="D52" s="1">
        <f>new_freslens!AK57</f>
        <v>1.1438550242128295E-2</v>
      </c>
      <c r="E52" s="1"/>
      <c r="F52" s="40">
        <f>new_freslens!AM57</f>
        <v>0.25430825516791711</v>
      </c>
      <c r="G52" s="40">
        <f>new_freslens!AN57</f>
        <v>0.50618681363040818</v>
      </c>
      <c r="I52">
        <f>new_freslens!AP57</f>
        <v>4</v>
      </c>
      <c r="J52" s="40">
        <f>new_freslens!AQ57</f>
        <v>0.28092445619899642</v>
      </c>
      <c r="K52" s="2">
        <f>new_freslens!AR57</f>
        <v>16.103949718413805</v>
      </c>
      <c r="M52" s="42">
        <f>2.2-($G$3*POWER(A52,4)+$G$4*POWER(A52,3)+$G$5*POWER(A52,2)+$G$6*A52+$G$7)</f>
        <v>1.5647272105043615</v>
      </c>
      <c r="O52">
        <f t="shared" si="2"/>
        <v>10.944510625894761</v>
      </c>
      <c r="P52" s="42">
        <f t="shared" si="3"/>
        <v>1.48534206232056</v>
      </c>
      <c r="R52">
        <f t="shared" si="4"/>
        <v>10.921603605615065</v>
      </c>
      <c r="S52" s="42">
        <f t="shared" si="8"/>
        <v>1.4896071569126574</v>
      </c>
      <c r="U52" s="42">
        <f t="shared" si="5"/>
        <v>1.5503828644423994</v>
      </c>
      <c r="V52" s="42">
        <f t="shared" si="6"/>
        <v>3.1007657288847987</v>
      </c>
      <c r="W52" s="42">
        <f>V52/new_freslens!$G$1*2*new_freslens!$D$6</f>
        <v>1.5578247021917231</v>
      </c>
      <c r="X52" s="42">
        <f t="shared" si="7"/>
        <v>1.8121329573596401</v>
      </c>
      <c r="Z52" s="42">
        <f t="shared" si="9"/>
        <v>0.1835258498754205</v>
      </c>
      <c r="AA52" s="2">
        <f>Z52*180/new_freslens!$D$6</f>
        <v>10.520590120247034</v>
      </c>
    </row>
    <row r="53" spans="1:27" x14ac:dyDescent="0.2">
      <c r="A53" s="42">
        <f>new_freslens!A58</f>
        <v>10.742833333333326</v>
      </c>
      <c r="B53" s="1">
        <f>new_freslens!AI58</f>
        <v>0.57484760161373172</v>
      </c>
      <c r="C53" s="2">
        <f>new_freslens!AJ58</f>
        <v>32.953047226264871</v>
      </c>
      <c r="D53" s="1">
        <f>new_freslens!AK58</f>
        <v>1.126809078570881E-2</v>
      </c>
      <c r="E53" s="1"/>
      <c r="F53" s="40">
        <f>new_freslens!AM58</f>
        <v>0.26402971550682608</v>
      </c>
      <c r="G53" s="40">
        <f>new_freslens!AN58</f>
        <v>0.52553685411390538</v>
      </c>
      <c r="I53">
        <f>new_freslens!AP58</f>
        <v>4</v>
      </c>
      <c r="J53" s="40">
        <f>new_freslens!AQ58</f>
        <v>0.28742380080686591</v>
      </c>
      <c r="K53" s="2">
        <f>new_freslens!AR58</f>
        <v>16.476523613132439</v>
      </c>
      <c r="M53" s="42">
        <f>2.2-($G$3*POWER(A53,4)+$G$4*POWER(A53,3)+$G$5*POWER(A53,2)+$G$6*A53+$G$7)</f>
        <v>1.5219995193064098</v>
      </c>
      <c r="O53">
        <f t="shared" si="2"/>
        <v>11.192750584437787</v>
      </c>
      <c r="P53" s="42">
        <f t="shared" si="3"/>
        <v>1.4373823375793942</v>
      </c>
      <c r="R53">
        <f t="shared" si="4"/>
        <v>11.167736956433375</v>
      </c>
      <c r="S53" s="42">
        <f t="shared" si="8"/>
        <v>1.4423625802074898</v>
      </c>
      <c r="U53" s="42">
        <f t="shared" si="5"/>
        <v>1.5040632169436658</v>
      </c>
      <c r="V53" s="42">
        <f t="shared" si="6"/>
        <v>3.0081264338873317</v>
      </c>
      <c r="W53" s="42">
        <f>V53/new_freslens!$G$1*2*new_freslens!$D$6</f>
        <v>1.5112827203849957</v>
      </c>
      <c r="X53" s="42">
        <f t="shared" si="7"/>
        <v>1.7753124358918217</v>
      </c>
      <c r="Z53" s="42">
        <f t="shared" si="9"/>
        <v>0.19588178001295317</v>
      </c>
      <c r="AA53" s="2">
        <f>Z53*180/new_freslens!$D$6</f>
        <v>11.228891847876296</v>
      </c>
    </row>
    <row r="54" spans="1:27" x14ac:dyDescent="0.2">
      <c r="A54" s="42">
        <f>new_freslens!A59</f>
        <v>10.992666666666659</v>
      </c>
      <c r="B54" s="1">
        <f>new_freslens!AI59</f>
        <v>0.58772857503254783</v>
      </c>
      <c r="C54" s="2">
        <f>new_freslens!AJ59</f>
        <v>33.691446976388093</v>
      </c>
      <c r="D54" s="1">
        <f>new_freslens!AK59</f>
        <v>1.1096983548214959E-2</v>
      </c>
      <c r="E54" s="1"/>
      <c r="F54" s="40">
        <f>new_freslens!AM59</f>
        <v>0.27402018416929136</v>
      </c>
      <c r="G54" s="40">
        <f>new_freslens!AN59</f>
        <v>0.54542234110129639</v>
      </c>
      <c r="I54">
        <f>new_freslens!AP59</f>
        <v>4</v>
      </c>
      <c r="J54" s="40">
        <f>new_freslens!AQ59</f>
        <v>0.29386428751627391</v>
      </c>
      <c r="K54" s="2">
        <f>new_freslens!AR59</f>
        <v>16.845723488194047</v>
      </c>
      <c r="M54" s="42">
        <f>2.2-($G$3*POWER(A54,4)+$G$4*POWER(A54,3)+$G$5*POWER(A54,2)+$G$6*A54+$G$7)</f>
        <v>1.4762890188573123</v>
      </c>
      <c r="O54">
        <f t="shared" si="2"/>
        <v>11.439430209385183</v>
      </c>
      <c r="P54" s="42">
        <f t="shared" si="3"/>
        <v>1.3864140132369056</v>
      </c>
      <c r="R54">
        <f t="shared" si="4"/>
        <v>11.412231689718688</v>
      </c>
      <c r="S54" s="42">
        <f t="shared" si="8"/>
        <v>1.392202529026024</v>
      </c>
      <c r="U54" s="42">
        <f t="shared" si="5"/>
        <v>1.4545568775236848</v>
      </c>
      <c r="V54" s="42">
        <f t="shared" si="6"/>
        <v>2.9091137550473696</v>
      </c>
      <c r="W54" s="42">
        <f>V54/new_freslens!$G$1*2*new_freslens!$D$6</f>
        <v>1.4615387505357986</v>
      </c>
      <c r="X54" s="42">
        <f t="shared" si="7"/>
        <v>1.7355589347050899</v>
      </c>
      <c r="Z54" s="42">
        <f t="shared" si="9"/>
        <v>0.20894547661597762</v>
      </c>
      <c r="AA54" s="2">
        <f>Z54*180/new_freslens!$D$6</f>
        <v>11.977766175438207</v>
      </c>
    </row>
    <row r="55" spans="1:27" x14ac:dyDescent="0.2">
      <c r="A55" s="42">
        <f>new_freslens!A60</f>
        <v>11.242499999999993</v>
      </c>
      <c r="B55" s="1">
        <f>new_freslens!AI60</f>
        <v>0.60048489994675402</v>
      </c>
      <c r="C55" s="2">
        <f>new_freslens!AJ60</f>
        <v>34.422701270833031</v>
      </c>
      <c r="D55" s="1">
        <f>new_freslens!AK60</f>
        <v>1.0925468929873255E-2</v>
      </c>
      <c r="E55" s="1"/>
      <c r="F55" s="40">
        <f>new_freslens!AM60</f>
        <v>0.2842766194018771</v>
      </c>
      <c r="G55" s="40">
        <f>new_freslens!AN60</f>
        <v>0.5658372201470484</v>
      </c>
      <c r="I55">
        <f>new_freslens!AP60</f>
        <v>4</v>
      </c>
      <c r="J55" s="40">
        <f>new_freslens!AQ60</f>
        <v>0.30024244997337696</v>
      </c>
      <c r="K55" s="2">
        <f>new_freslens!AR60</f>
        <v>17.211350635416512</v>
      </c>
      <c r="M55" s="42">
        <f>2.2-($G$3*POWER(A55,4)+$G$4*POWER(A55,3)+$G$5*POWER(A55,2)+$G$6*A55+$G$7)</f>
        <v>1.4273761083199981</v>
      </c>
      <c r="O55">
        <f t="shared" si="2"/>
        <v>11.684418382681732</v>
      </c>
      <c r="P55" s="42">
        <f t="shared" si="3"/>
        <v>1.3323042764655275</v>
      </c>
      <c r="R55">
        <f t="shared" si="4"/>
        <v>11.654983961069361</v>
      </c>
      <c r="S55" s="42">
        <f t="shared" si="8"/>
        <v>1.3389968562577592</v>
      </c>
      <c r="U55" s="42">
        <f t="shared" si="5"/>
        <v>1.4017022705981934</v>
      </c>
      <c r="V55" s="42">
        <f t="shared" si="6"/>
        <v>2.8034045411963868</v>
      </c>
      <c r="W55" s="42">
        <f>V55/new_freslens!$G$1*2*new_freslens!$D$6</f>
        <v>1.408430441497065</v>
      </c>
      <c r="X55" s="42">
        <f t="shared" si="7"/>
        <v>1.6927070608989421</v>
      </c>
      <c r="Z55" s="42">
        <f t="shared" si="9"/>
        <v>0.22271069568913399</v>
      </c>
      <c r="AA55" s="2">
        <f>Z55*180/new_freslens!$D$6</f>
        <v>12.766855166893032</v>
      </c>
    </row>
    <row r="56" spans="1:27" x14ac:dyDescent="0.2">
      <c r="A56" s="42">
        <f>new_freslens!A61</f>
        <v>11.492333333333326</v>
      </c>
      <c r="B56" s="1">
        <f>new_freslens!AI61</f>
        <v>0.6131100913452352</v>
      </c>
      <c r="C56" s="2">
        <f>new_freslens!AJ61</f>
        <v>35.146438357370165</v>
      </c>
      <c r="D56" s="1">
        <f>new_freslens!AK61</f>
        <v>1.075378126642176E-2</v>
      </c>
      <c r="E56" s="1"/>
      <c r="F56" s="40">
        <f>new_freslens!AM61</f>
        <v>0.2947956397141947</v>
      </c>
      <c r="G56" s="40">
        <f>new_freslens!AN61</f>
        <v>0.58677476057761679</v>
      </c>
      <c r="I56">
        <f>new_freslens!AP61</f>
        <v>4</v>
      </c>
      <c r="J56" s="40">
        <f>new_freslens!AQ61</f>
        <v>0.3065550456726176</v>
      </c>
      <c r="K56" s="2">
        <f>new_freslens!AR61</f>
        <v>17.573219178685083</v>
      </c>
      <c r="M56" s="42">
        <f>2.2-($G$3*POWER(A56,4)+$G$4*POWER(A56,3)+$G$5*POWER(A56,2)+$G$6*A56+$G$7)</f>
        <v>1.3750318368324042</v>
      </c>
      <c r="O56">
        <f t="shared" si="2"/>
        <v>11.927576611625373</v>
      </c>
      <c r="P56" s="42">
        <f t="shared" si="3"/>
        <v>1.2749298028078513</v>
      </c>
      <c r="R56">
        <f t="shared" si="4"/>
        <v>11.895890990765192</v>
      </c>
      <c r="S56" s="42">
        <f t="shared" si="8"/>
        <v>1.2826215515071864</v>
      </c>
      <c r="U56" s="42">
        <f t="shared" si="5"/>
        <v>1.3453430171909482</v>
      </c>
      <c r="V56" s="42">
        <f t="shared" si="6"/>
        <v>2.6906860343818964</v>
      </c>
      <c r="W56" s="42">
        <f>V56/new_freslens!$G$1*2*new_freslens!$D$6</f>
        <v>1.3518006636734647</v>
      </c>
      <c r="X56" s="42">
        <f t="shared" si="7"/>
        <v>1.6465963033876594</v>
      </c>
      <c r="Z56" s="42">
        <f t="shared" si="9"/>
        <v>0.23716621848841124</v>
      </c>
      <c r="AA56" s="2">
        <f>Z56*180/new_freslens!$D$6</f>
        <v>13.59551570952676</v>
      </c>
    </row>
    <row r="57" spans="1:27" x14ac:dyDescent="0.2">
      <c r="A57" s="42">
        <f>new_freslens!A62</f>
        <v>11.742166666666659</v>
      </c>
      <c r="B57" s="1">
        <f>new_freslens!AI62</f>
        <v>0.62559813076712911</v>
      </c>
      <c r="C57" s="2">
        <f>new_freslens!AJ62</f>
        <v>35.862313228688926</v>
      </c>
      <c r="D57" s="1">
        <f>new_freslens!AK62</f>
        <v>1.0582147668969116E-2</v>
      </c>
      <c r="E57" s="1"/>
      <c r="F57" s="40">
        <f>new_freslens!AM62</f>
        <v>0.30557355112937368</v>
      </c>
      <c r="G57" s="40">
        <f>new_freslens!AN62</f>
        <v>0.6082276097320336</v>
      </c>
      <c r="I57">
        <f>new_freslens!AP62</f>
        <v>4</v>
      </c>
      <c r="J57" s="40">
        <f>new_freslens!AQ62</f>
        <v>0.3127990653835645</v>
      </c>
      <c r="K57" s="2">
        <f>new_freslens!AR62</f>
        <v>17.931156614344459</v>
      </c>
      <c r="M57" s="42">
        <f>2.2-($G$3*POWER(A57,4)+$G$4*POWER(A57,3)+$G$5*POWER(A57,2)+$G$6*A57+$G$7)</f>
        <v>1.3190179035074827</v>
      </c>
      <c r="O57">
        <f t="shared" si="2"/>
        <v>12.168758898961974</v>
      </c>
      <c r="P57" s="42">
        <f t="shared" si="3"/>
        <v>1.2141789338446412</v>
      </c>
      <c r="R57">
        <f t="shared" si="4"/>
        <v>12.134852240090183</v>
      </c>
      <c r="S57" s="42">
        <f t="shared" si="8"/>
        <v>1.2229596318464924</v>
      </c>
      <c r="U57" s="42">
        <f t="shared" si="5"/>
        <v>1.285328985299562</v>
      </c>
      <c r="V57" s="42">
        <f t="shared" si="6"/>
        <v>2.5706579705991239</v>
      </c>
      <c r="W57" s="42">
        <f>V57/new_freslens!$G$1*2*new_freslens!$D$6</f>
        <v>1.2914985644289998</v>
      </c>
      <c r="X57" s="42">
        <f t="shared" si="7"/>
        <v>1.5970721155583734</v>
      </c>
      <c r="Z57" s="42">
        <f t="shared" si="9"/>
        <v>0.25229579167939914</v>
      </c>
      <c r="AA57" s="2">
        <f>Z57*180/new_freslens!$D$6</f>
        <v>14.462816083532434</v>
      </c>
    </row>
    <row r="58" spans="1:27" x14ac:dyDescent="0.2">
      <c r="A58" s="42">
        <f>new_freslens!A63</f>
        <v>11.991999999999992</v>
      </c>
      <c r="B58" s="1">
        <f>new_freslens!AI63</f>
        <v>0.63794347927419315</v>
      </c>
      <c r="C58" s="2">
        <f>new_freslens!AJ63</f>
        <v>36.570008366036546</v>
      </c>
      <c r="D58" s="1">
        <f>new_freslens!AK63</f>
        <v>1.0410787001421453E-2</v>
      </c>
      <c r="E58" s="1"/>
      <c r="F58" s="40">
        <f>new_freslens!AM63</f>
        <v>0.31660637511871226</v>
      </c>
      <c r="G58" s="40">
        <f>new_freslens!AN63</f>
        <v>0.63018784856431576</v>
      </c>
      <c r="I58">
        <f>new_freslens!AP63</f>
        <v>4</v>
      </c>
      <c r="J58" s="40">
        <f>new_freslens!AQ63</f>
        <v>0.31897173963709657</v>
      </c>
      <c r="K58" s="2">
        <f>new_freslens!AR63</f>
        <v>18.285004183018273</v>
      </c>
      <c r="M58" s="42">
        <f>2.2-($G$3*POWER(A58,4)+$G$4*POWER(A58,3)+$G$5*POWER(A58,2)+$G$6*A58+$G$7)</f>
        <v>1.2590866574331927</v>
      </c>
      <c r="O58">
        <f t="shared" si="2"/>
        <v>12.407811619405098</v>
      </c>
      <c r="P58" s="42">
        <f t="shared" si="3"/>
        <v>1.1499539647037915</v>
      </c>
      <c r="R58">
        <f t="shared" si="4"/>
        <v>12.371770699246065</v>
      </c>
      <c r="S58" s="42">
        <f t="shared" si="8"/>
        <v>1.1599018688085763</v>
      </c>
      <c r="U58" s="42">
        <f t="shared" si="5"/>
        <v>1.2215171835299063</v>
      </c>
      <c r="V58" s="42">
        <f t="shared" si="6"/>
        <v>2.4430343670598127</v>
      </c>
      <c r="W58" s="42">
        <f>V58/new_freslens!$G$1*2*new_freslens!$D$6</f>
        <v>1.2273804660108498</v>
      </c>
      <c r="X58" s="42">
        <f t="shared" si="7"/>
        <v>1.5439868411295621</v>
      </c>
      <c r="Z58" s="42">
        <f t="shared" si="9"/>
        <v>0.26807815401265767</v>
      </c>
      <c r="AA58" s="2">
        <f>Z58*180/new_freslens!$D$6</f>
        <v>15.367537491171458</v>
      </c>
    </row>
    <row r="59" spans="1:27" x14ac:dyDescent="0.2">
      <c r="A59" s="42">
        <f>new_freslens!A64</f>
        <v>12.241833333333325</v>
      </c>
      <c r="B59" s="1">
        <f>new_freslens!AI64</f>
        <v>0.6501410849434599</v>
      </c>
      <c r="C59" s="2">
        <f>new_freslens!AJ64</f>
        <v>37.269234168733369</v>
      </c>
      <c r="D59" s="1">
        <f>new_freslens!AK64</f>
        <v>1.0239909000078968E-2</v>
      </c>
      <c r="E59" s="1"/>
      <c r="F59" s="40">
        <f>new_freslens!AM64</f>
        <v>0.32788987683985399</v>
      </c>
      <c r="G59" s="40">
        <f>new_freslens!AN64</f>
        <v>0.65264704785002781</v>
      </c>
      <c r="I59">
        <f>new_freslens!AP64</f>
        <v>4</v>
      </c>
      <c r="J59" s="40">
        <f>new_freslens!AQ64</f>
        <v>0.32507054247172995</v>
      </c>
      <c r="K59" s="2">
        <f>new_freslens!AR64</f>
        <v>18.634617084366685</v>
      </c>
      <c r="M59" s="42">
        <f>2.2-($G$3*POWER(A59,4)+$G$4*POWER(A59,3)+$G$5*POWER(A59,2)+$G$6*A59+$G$7)</f>
        <v>1.1949810976725073</v>
      </c>
      <c r="O59">
        <f t="shared" si="2"/>
        <v>12.644573402508042</v>
      </c>
      <c r="P59" s="42">
        <f t="shared" si="3"/>
        <v>1.0821735306698246</v>
      </c>
      <c r="R59">
        <f t="shared" si="4"/>
        <v>12.606554284526528</v>
      </c>
      <c r="S59" s="42">
        <f t="shared" si="8"/>
        <v>1.0933473104207396</v>
      </c>
      <c r="U59" s="42">
        <f t="shared" si="5"/>
        <v>1.1537724513831464</v>
      </c>
      <c r="V59" s="42">
        <f t="shared" si="6"/>
        <v>2.3075449027662929</v>
      </c>
      <c r="W59" s="42">
        <f>V59/new_freslens!$G$1*2*new_freslens!$D$6</f>
        <v>1.1593105591497856</v>
      </c>
      <c r="X59" s="42">
        <f t="shared" si="7"/>
        <v>1.4872004359896396</v>
      </c>
      <c r="Z59" s="42">
        <f t="shared" si="9"/>
        <v>0.28448716048967498</v>
      </c>
      <c r="AA59" s="2">
        <f>Z59*180/new_freslens!$D$6</f>
        <v>16.308181174567355</v>
      </c>
    </row>
    <row r="60" spans="1:27" x14ac:dyDescent="0.2">
      <c r="A60" s="42">
        <f>new_freslens!A65</f>
        <v>12.491666666666658</v>
      </c>
      <c r="B60" s="1">
        <f>new_freslens!AI65</f>
        <v>0.66218638532973928</v>
      </c>
      <c r="C60" s="2">
        <f>new_freslens!AJ65</f>
        <v>37.959729095335369</v>
      </c>
      <c r="D60" s="1">
        <f>new_freslens!AK65</f>
        <v>1.0069713536674038E-2</v>
      </c>
      <c r="E60" s="1"/>
      <c r="F60" s="40">
        <f>new_freslens!AM65</f>
        <v>0.33941959333488103</v>
      </c>
      <c r="G60" s="40">
        <f>new_freslens!AN65</f>
        <v>0.67559632431305927</v>
      </c>
      <c r="I60">
        <f>new_freslens!AP65</f>
        <v>4</v>
      </c>
      <c r="J60" s="40">
        <f>new_freslens!AQ65</f>
        <v>0.33109319266486958</v>
      </c>
      <c r="K60" s="2">
        <f>new_freslens!AR65</f>
        <v>18.979864547667681</v>
      </c>
      <c r="M60" s="42">
        <f>2.2-($G$3*POWER(A60,4)+$G$4*POWER(A60,3)+$G$5*POWER(A60,2)+$G$6*A60+$G$7)</f>
        <v>1.1264348732634095</v>
      </c>
      <c r="O60">
        <f t="shared" si="2"/>
        <v>12.878875021794645</v>
      </c>
      <c r="P60" s="42">
        <f t="shared" si="3"/>
        <v>1.0107750794200425</v>
      </c>
      <c r="R60">
        <f t="shared" si="4"/>
        <v>12.839117340643682</v>
      </c>
      <c r="S60" s="42">
        <f t="shared" si="8"/>
        <v>1.0232035557438062</v>
      </c>
      <c r="U60" s="42">
        <f t="shared" si="5"/>
        <v>1.0819678973022822</v>
      </c>
      <c r="V60" s="42">
        <f t="shared" si="6"/>
        <v>2.1639357946045643</v>
      </c>
      <c r="W60" s="42">
        <f>V60/new_freslens!$G$1*2*new_freslens!$D$6</f>
        <v>1.0871613432093332</v>
      </c>
      <c r="X60" s="42">
        <f t="shared" si="7"/>
        <v>1.4265809365442141</v>
      </c>
      <c r="Z60" s="42">
        <f t="shared" si="9"/>
        <v>0.30149201255637936</v>
      </c>
      <c r="AA60" s="2">
        <f>Z60*180/new_freslens!$D$6</f>
        <v>17.282981611512191</v>
      </c>
    </row>
    <row r="61" spans="1:27" x14ac:dyDescent="0.2">
      <c r="A61" s="42">
        <f>new_freslens!A66</f>
        <v>12.741499999999991</v>
      </c>
      <c r="B61" s="1">
        <f>new_freslens!AI66</f>
        <v>0.67407530537905813</v>
      </c>
      <c r="C61" s="2">
        <f>new_freslens!AJ66</f>
        <v>38.641259544022439</v>
      </c>
      <c r="D61" s="1">
        <f>new_freslens!AK66</f>
        <v>9.9003900231730297E-3</v>
      </c>
      <c r="E61" s="1"/>
      <c r="F61" s="40">
        <f>new_freslens!AM66</f>
        <v>0.3511908613837148</v>
      </c>
      <c r="G61" s="40">
        <f>new_freslens!AN66</f>
        <v>0.69902639606631123</v>
      </c>
      <c r="I61">
        <f>new_freslens!AP66</f>
        <v>4</v>
      </c>
      <c r="J61" s="40">
        <f>new_freslens!AQ66</f>
        <v>0.33703765268952901</v>
      </c>
      <c r="K61" s="2">
        <f>new_freslens!AR66</f>
        <v>19.320629772011216</v>
      </c>
      <c r="M61" s="42">
        <f>2.2-($G$3*POWER(A61,4)+$G$4*POWER(A61,3)+$G$5*POWER(A61,2)+$G$6*A61+$G$7)</f>
        <v>1.0531722832188941</v>
      </c>
      <c r="O61">
        <f t="shared" si="2"/>
        <v>13.110539290033932</v>
      </c>
      <c r="P61" s="42">
        <f t="shared" si="3"/>
        <v>0.93571741250895335</v>
      </c>
      <c r="R61">
        <f t="shared" si="4"/>
        <v>13.069382242143018</v>
      </c>
      <c r="S61" s="42">
        <f t="shared" si="8"/>
        <v>0.94938673897527459</v>
      </c>
      <c r="U61" s="42">
        <f t="shared" si="5"/>
        <v>1.005985034283549</v>
      </c>
      <c r="V61" s="42">
        <f t="shared" si="6"/>
        <v>2.011970068567098</v>
      </c>
      <c r="W61" s="42">
        <f>V61/new_freslens!$G$1*2*new_freslens!$D$6</f>
        <v>1.0108137624481099</v>
      </c>
      <c r="X61" s="42">
        <f t="shared" si="7"/>
        <v>1.3620046238318246</v>
      </c>
      <c r="Z61" s="42">
        <f t="shared" si="9"/>
        <v>0.31905759954833807</v>
      </c>
      <c r="AA61" s="2">
        <f>Z61*180/new_freslens!$D$6</f>
        <v>18.289926088758232</v>
      </c>
    </row>
    <row r="62" spans="1:27" x14ac:dyDescent="0.2">
      <c r="A62" s="42">
        <f>new_freslens!A67</f>
        <v>12.991333333333325</v>
      </c>
      <c r="B62" s="1">
        <f>new_freslens!AI67</f>
        <v>0.68580425129098299</v>
      </c>
      <c r="C62" s="2">
        <f>new_freslens!AJ67</f>
        <v>39.313619500756985</v>
      </c>
      <c r="D62" s="1">
        <f>new_freslens!AK67</f>
        <v>9.7321169541294012E-3</v>
      </c>
      <c r="E62" s="1"/>
      <c r="F62" s="40">
        <f>new_freslens!AM67</f>
        <v>0.36319884474796743</v>
      </c>
      <c r="G62" s="40">
        <f>new_freslens!AN67</f>
        <v>0.7229276368391071</v>
      </c>
      <c r="I62">
        <f>new_freslens!AP67</f>
        <v>4</v>
      </c>
      <c r="J62" s="40">
        <f>new_freslens!AQ67</f>
        <v>0.3429021256454915</v>
      </c>
      <c r="K62" s="2">
        <f>new_freslens!AR67</f>
        <v>19.656809750378493</v>
      </c>
      <c r="M62" s="42">
        <f>2.2-($G$3*POWER(A62,4)+$G$4*POWER(A62,3)+$G$5*POWER(A62,2)+$G$6*A62+$G$7)</f>
        <v>0.9749082765269661</v>
      </c>
      <c r="O62">
        <f t="shared" si="2"/>
        <v>13.339380960522782</v>
      </c>
      <c r="P62" s="42">
        <f t="shared" si="3"/>
        <v>0.85698327666583851</v>
      </c>
      <c r="R62">
        <f t="shared" si="4"/>
        <v>13.297281085717948</v>
      </c>
      <c r="S62" s="42">
        <f t="shared" si="8"/>
        <v>0.87182118080961768</v>
      </c>
      <c r="U62" s="42">
        <f t="shared" si="5"/>
        <v>0.92571356267810223</v>
      </c>
      <c r="V62" s="42">
        <f t="shared" si="6"/>
        <v>1.8514271253562045</v>
      </c>
      <c r="W62" s="42">
        <f>V62/new_freslens!$G$1*2*new_freslens!$D$6</f>
        <v>0.93015698777895717</v>
      </c>
      <c r="X62" s="42">
        <f t="shared" si="7"/>
        <v>1.2933558325269245</v>
      </c>
      <c r="Z62" s="42">
        <f t="shared" si="9"/>
        <v>0.33714495250903187</v>
      </c>
      <c r="AA62" s="2">
        <f>Z62*180/new_freslens!$D$6</f>
        <v>19.326780717078258</v>
      </c>
    </row>
    <row r="63" spans="1:27" x14ac:dyDescent="0.2">
      <c r="A63" s="42">
        <f>new_freslens!A68</f>
        <v>13.241166666666658</v>
      </c>
      <c r="B63" s="1">
        <f>new_freslens!AI68</f>
        <v>0.6973701008318115</v>
      </c>
      <c r="C63" s="2">
        <f>new_freslens!AJ68</f>
        <v>39.976629983989191</v>
      </c>
      <c r="D63" s="1">
        <f>new_freslens!AK68</f>
        <v>9.5650615802718615E-3</v>
      </c>
      <c r="E63" s="1"/>
      <c r="F63" s="40">
        <f>new_freslens!AM68</f>
        <v>0.3754385605798054</v>
      </c>
      <c r="G63" s="40">
        <f>new_freslens!AN68</f>
        <v>0.74729012854260624</v>
      </c>
      <c r="I63">
        <f>new_freslens!AP68</f>
        <v>4</v>
      </c>
      <c r="J63" s="40">
        <f>new_freslens!AQ68</f>
        <v>0.34868505041590581</v>
      </c>
      <c r="K63" s="2">
        <f>new_freslens!AR68</f>
        <v>19.988314991994599</v>
      </c>
      <c r="M63" s="42">
        <f>2.2-($G$3*POWER(A63,4)+$G$4*POWER(A63,3)+$G$5*POWER(A63,2)+$G$6*A63+$G$7)</f>
        <v>0.89134845215064029</v>
      </c>
      <c r="O63">
        <f t="shared" si="2"/>
        <v>13.56520663422096</v>
      </c>
      <c r="P63" s="42">
        <f t="shared" si="3"/>
        <v>0.77458198228518027</v>
      </c>
      <c r="R63">
        <f t="shared" si="4"/>
        <v>13.522757462950912</v>
      </c>
      <c r="S63" s="42">
        <f t="shared" si="8"/>
        <v>0.79043866650379613</v>
      </c>
      <c r="U63" s="42">
        <f t="shared" si="5"/>
        <v>0.84105075086597669</v>
      </c>
      <c r="V63" s="42">
        <f t="shared" si="6"/>
        <v>1.6821015017319534</v>
      </c>
      <c r="W63" s="42">
        <f>V63/new_freslens!$G$1*2*new_freslens!$D$6</f>
        <v>0.84508779447013338</v>
      </c>
      <c r="X63" s="42">
        <f t="shared" si="7"/>
        <v>1.2205263550499388</v>
      </c>
      <c r="Z63" s="42">
        <f t="shared" si="9"/>
        <v>0.35571180678215153</v>
      </c>
      <c r="AA63" s="2">
        <f>Z63*180/new_freslens!$D$6</f>
        <v>20.391122681779386</v>
      </c>
    </row>
    <row r="64" spans="1:27" x14ac:dyDescent="0.2">
      <c r="A64" s="42">
        <f>new_freslens!A69</f>
        <v>13.490999999999991</v>
      </c>
      <c r="B64" s="1">
        <f>new_freslens!AI69</f>
        <v>0.70877019059382995</v>
      </c>
      <c r="C64" s="2">
        <f>new_freslens!AJ69</f>
        <v>40.630138314295984</v>
      </c>
      <c r="D64" s="1">
        <f>new_freslens!AK69</f>
        <v>9.399379705334724E-3</v>
      </c>
      <c r="E64" s="1"/>
      <c r="F64" s="40">
        <f>new_freslens!AM69</f>
        <v>0.3879049048086497</v>
      </c>
      <c r="G64" s="40">
        <f>new_freslens!AN69</f>
        <v>0.77210371180065618</v>
      </c>
      <c r="I64">
        <f>new_freslens!AP69</f>
        <v>4</v>
      </c>
      <c r="J64" s="40">
        <f>new_freslens!AQ69</f>
        <v>0.35438509529691498</v>
      </c>
      <c r="K64" s="2">
        <f>new_freslens!AR69</f>
        <v>20.315069157147992</v>
      </c>
      <c r="M64" s="42">
        <f>2.2-($G$3*POWER(A64,4)+$G$4*POWER(A64,3)+$G$5*POWER(A64,2)+$G$6*A64+$G$7)</f>
        <v>0.80218905902794835</v>
      </c>
      <c r="O64">
        <f t="shared" si="2"/>
        <v>13.78781467256483</v>
      </c>
      <c r="P64" s="42">
        <f t="shared" si="3"/>
        <v>0.68855202320472975</v>
      </c>
      <c r="R64">
        <f t="shared" si="4"/>
        <v>13.745768300578682</v>
      </c>
      <c r="S64" s="42">
        <f t="shared" si="8"/>
        <v>0.70517731301120645</v>
      </c>
      <c r="U64" s="42">
        <f t="shared" si="5"/>
        <v>0.75190036685111561</v>
      </c>
      <c r="V64" s="42">
        <f t="shared" si="6"/>
        <v>1.5038007337022312</v>
      </c>
      <c r="W64" s="42">
        <f>V64/new_freslens!$G$1*2*new_freslens!$D$6</f>
        <v>0.75550948861200096</v>
      </c>
      <c r="X64" s="42">
        <f t="shared" si="7"/>
        <v>1.1434143934206507</v>
      </c>
      <c r="Z64" s="42">
        <f t="shared" si="9"/>
        <v>0.3747132646946309</v>
      </c>
      <c r="AA64" s="2">
        <f>Z64*180/new_freslens!$D$6</f>
        <v>21.480378230902407</v>
      </c>
    </row>
    <row r="65" spans="1:27" x14ac:dyDescent="0.2">
      <c r="A65" s="42">
        <f>new_freslens!A70</f>
        <v>13.740833333333324</v>
      </c>
      <c r="B65" s="1">
        <f>new_freslens!AI70</f>
        <v>0.72000230068011817</v>
      </c>
      <c r="C65" s="2">
        <f>new_freslens!AJ70</f>
        <v>41.274017236439889</v>
      </c>
      <c r="D65" s="1">
        <f>new_freslens!AK70</f>
        <v>9.2352155968719075E-3</v>
      </c>
      <c r="E65" s="1"/>
      <c r="F65" s="40">
        <f>new_freslens!AM70</f>
        <v>0.40059267635490797</v>
      </c>
      <c r="G65" s="40">
        <f>new_freslens!AN70</f>
        <v>0.79735803414591555</v>
      </c>
      <c r="I65">
        <f>new_freslens!AP70</f>
        <v>4</v>
      </c>
      <c r="J65" s="40">
        <f>new_freslens!AQ70</f>
        <v>0.36000115034005914</v>
      </c>
      <c r="K65" s="2">
        <f>new_freslens!AR70</f>
        <v>20.637008618219948</v>
      </c>
      <c r="M65" s="42">
        <f>2.2-($G$3*POWER(A65,4)+$G$4*POWER(A65,3)+$G$5*POWER(A65,2)+$G$6*A65+$G$7)</f>
        <v>0.70711699607192546</v>
      </c>
      <c r="O65">
        <f t="shared" si="2"/>
        <v>14.006995115770078</v>
      </c>
      <c r="P65" s="42">
        <f t="shared" si="3"/>
        <v>0.59896366851590122</v>
      </c>
      <c r="R65">
        <f t="shared" si="4"/>
        <v>13.966285752823513</v>
      </c>
      <c r="S65" s="42">
        <f t="shared" si="8"/>
        <v>0.61597999161397166</v>
      </c>
      <c r="U65" s="42">
        <f t="shared" si="5"/>
        <v>0.65817111752527202</v>
      </c>
      <c r="V65" s="42">
        <f t="shared" si="6"/>
        <v>1.316342235050544</v>
      </c>
      <c r="W65" s="42">
        <f>V65/new_freslens!$G$1*2*new_freslens!$D$6</f>
        <v>0.6613303388893933</v>
      </c>
      <c r="X65" s="42">
        <f t="shared" si="7"/>
        <v>1.0619230152443013</v>
      </c>
      <c r="Z65" s="42">
        <f t="shared" si="9"/>
        <v>0.3941025445189455</v>
      </c>
      <c r="AA65" s="2">
        <f>Z65*180/new_freslens!$D$6</f>
        <v>22.591865609366298</v>
      </c>
    </row>
    <row r="66" spans="1:27" x14ac:dyDescent="0.2">
      <c r="A66" s="42">
        <f>new_freslens!A71</f>
        <v>13.990666666666657</v>
      </c>
      <c r="B66" s="1">
        <f>new_freslens!AI71</f>
        <v>0.73106463727158477</v>
      </c>
      <c r="C66" s="2">
        <f>new_freslens!AJ71</f>
        <v>41.90816392002715</v>
      </c>
      <c r="D66" s="1">
        <f>new_freslens!AK71</f>
        <v>9.0727020009128394E-3</v>
      </c>
      <c r="E66" s="1"/>
      <c r="F66" s="40">
        <f>new_freslens!AM71</f>
        <v>0.4134966000539389</v>
      </c>
      <c r="G66" s="40">
        <f>new_freslens!AN71</f>
        <v>0.8230425956487637</v>
      </c>
      <c r="I66">
        <f>new_freslens!AP71</f>
        <v>4</v>
      </c>
      <c r="J66" s="40">
        <f>new_freslens!AQ71</f>
        <v>0.36553231863579244</v>
      </c>
      <c r="K66" s="2">
        <f>new_freslens!AR71</f>
        <v>20.954081960013578</v>
      </c>
      <c r="M66" s="42">
        <f>2.2-($G$3*POWER(A66,4)+$G$4*POWER(A66,3)+$G$5*POWER(A66,2)+$G$6*A66+$G$7)</f>
        <v>0.60580981217062391</v>
      </c>
      <c r="O66">
        <f t="shared" si="2"/>
        <v>14.222529606420235</v>
      </c>
      <c r="P66" s="42">
        <f t="shared" si="3"/>
        <v>0.50592149377589646</v>
      </c>
      <c r="R66">
        <f t="shared" si="4"/>
        <v>14.18429912767137</v>
      </c>
      <c r="S66" s="42">
        <f t="shared" si="8"/>
        <v>0.52279227763992075</v>
      </c>
      <c r="U66" s="42">
        <f t="shared" si="5"/>
        <v>0.55977455734339665</v>
      </c>
      <c r="V66" s="42">
        <f t="shared" si="6"/>
        <v>1.1195491146867933</v>
      </c>
      <c r="W66" s="42">
        <f>V66/new_freslens!$G$1*2*new_freslens!$D$6</f>
        <v>0.56246147521864498</v>
      </c>
      <c r="X66" s="42">
        <f t="shared" si="7"/>
        <v>0.97595807527258382</v>
      </c>
      <c r="Z66" s="42">
        <f t="shared" si="9"/>
        <v>0.41383179708940948</v>
      </c>
      <c r="AA66" s="2">
        <f>Z66*180/new_freslens!$D$6</f>
        <v>23.722841871367418</v>
      </c>
    </row>
    <row r="67" spans="1:27" x14ac:dyDescent="0.2">
      <c r="A67" s="42">
        <f>new_freslens!A72</f>
        <v>14.24049999999999</v>
      </c>
      <c r="B67" s="1">
        <f>new_freslens!AI72</f>
        <v>0.74195581350476403</v>
      </c>
      <c r="C67" s="2">
        <f>new_freslens!AJ72</f>
        <v>42.532498863330417</v>
      </c>
      <c r="D67" s="1">
        <f>new_freslens!AK72</f>
        <v>8.9119602497821897E-3</v>
      </c>
      <c r="E67" s="1"/>
      <c r="F67" s="40">
        <f>new_freslens!AM72</f>
        <v>0.42661134820469154</v>
      </c>
      <c r="G67" s="40">
        <f>new_freslens!AN72</f>
        <v>0.84914679180870134</v>
      </c>
      <c r="I67">
        <f>new_freslens!AP72</f>
        <v>4</v>
      </c>
      <c r="J67" s="40">
        <f>new_freslens!AQ72</f>
        <v>0.37097790675238196</v>
      </c>
      <c r="K67" s="2">
        <f>new_freslens!AR72</f>
        <v>21.266249431665205</v>
      </c>
      <c r="M67" s="42">
        <f>2.2-($G$3*POWER(A67,4)+$G$4*POWER(A67,3)+$G$5*POWER(A67,2)+$G$6*A67+$G$7)</f>
        <v>0.49793570618710303</v>
      </c>
      <c r="O67">
        <f t="shared" si="2"/>
        <v>14.434191318126771</v>
      </c>
      <c r="P67" s="42">
        <f t="shared" si="3"/>
        <v>0.40956681563667008</v>
      </c>
      <c r="R67">
        <f t="shared" si="4"/>
        <v>14.399816826240698</v>
      </c>
      <c r="S67" s="42">
        <f t="shared" si="8"/>
        <v>0.42555990497747964</v>
      </c>
      <c r="U67" s="42">
        <f t="shared" si="5"/>
        <v>0.45662243434245187</v>
      </c>
      <c r="V67" s="42">
        <f t="shared" si="6"/>
        <v>0.91324486868490373</v>
      </c>
      <c r="W67" s="42">
        <f>V67/new_freslens!$G$1*2*new_freslens!$D$6</f>
        <v>0.45881422202729566</v>
      </c>
      <c r="X67" s="42">
        <f t="shared" si="7"/>
        <v>0.8854255702319872</v>
      </c>
      <c r="Z67" s="42">
        <f t="shared" si="9"/>
        <v>0.43385296730852652</v>
      </c>
      <c r="AA67" s="2">
        <f>Z67*180/new_freslens!$D$6</f>
        <v>24.870552266093874</v>
      </c>
    </row>
    <row r="68" spans="1:27" x14ac:dyDescent="0.2">
      <c r="A68" s="42">
        <f>new_freslens!A73</f>
        <v>14.490333333333323</v>
      </c>
      <c r="B68" s="1">
        <f>new_freslens!AI73</f>
        <v>0.75267482905693728</v>
      </c>
      <c r="C68" s="2">
        <f>new_freslens!AJ73</f>
        <v>43.146964723009141</v>
      </c>
      <c r="D68" s="1">
        <f>new_freslens!AK73</f>
        <v>8.7531004521751148E-3</v>
      </c>
      <c r="E68" s="1"/>
      <c r="F68" s="40">
        <f>new_freslens!AM73</f>
        <v>0.43993156068572409</v>
      </c>
      <c r="G68" s="40">
        <f>new_freslens!AN73</f>
        <v>0.87565995359419591</v>
      </c>
      <c r="I68">
        <f>new_freslens!AP73</f>
        <v>4</v>
      </c>
      <c r="J68" s="40">
        <f>new_freslens!AQ73</f>
        <v>0.37633741452846864</v>
      </c>
      <c r="K68" s="2">
        <f>new_freslens!AR73</f>
        <v>21.573482361504571</v>
      </c>
      <c r="M68" s="42">
        <f>2.2-($G$3*POWER(A68,4)+$G$4*POWER(A68,3)+$G$5*POWER(A68,2)+$G$6*A68+$G$7)</f>
        <v>0.38315352695943616</v>
      </c>
      <c r="O68">
        <f t="shared" si="2"/>
        <v>14.641744889038122</v>
      </c>
      <c r="P68" s="42">
        <f t="shared" si="3"/>
        <v>0.31007999062515745</v>
      </c>
      <c r="R68">
        <f t="shared" si="4"/>
        <v>14.61286827160222</v>
      </c>
      <c r="S68" s="42">
        <f t="shared" si="8"/>
        <v>0.3242257100228727</v>
      </c>
      <c r="U68" s="42">
        <f t="shared" si="5"/>
        <v>0.34862344865216993</v>
      </c>
      <c r="V68" s="42">
        <f t="shared" si="6"/>
        <v>0.69724689730433986</v>
      </c>
      <c r="W68" s="42">
        <f>V68/new_freslens!$G$1*2*new_freslens!$D$6</f>
        <v>0.35029684120570037</v>
      </c>
      <c r="X68" s="42">
        <f t="shared" si="7"/>
        <v>0.79022840189142451</v>
      </c>
      <c r="Z68" s="42">
        <f t="shared" si="9"/>
        <v>0.4541186746385415</v>
      </c>
      <c r="AA68" s="2">
        <f>Z68*180/new_freslens!$D$6</f>
        <v>26.032280711763526</v>
      </c>
    </row>
    <row r="69" spans="1:27" x14ac:dyDescent="0.2">
      <c r="A69" s="42">
        <f>new_freslens!A74</f>
        <v>14.740166666666656</v>
      </c>
      <c r="B69" s="1">
        <f>new_freslens!AI74</f>
        <v>0.76322104880072839</v>
      </c>
      <c r="C69" s="2">
        <f>new_freslens!AJ74</f>
        <v>43.751525090487611</v>
      </c>
      <c r="D69" s="1">
        <f>new_freslens!AK74</f>
        <v>8.5962217546118637E-3</v>
      </c>
      <c r="E69" s="1"/>
      <c r="F69" s="40">
        <f>new_freslens!AM74</f>
        <v>0.45345186360648404</v>
      </c>
      <c r="G69" s="40">
        <f>new_freslens!AN74</f>
        <v>0.90257138456704622</v>
      </c>
      <c r="I69">
        <f>new_freslens!AP74</f>
        <v>4</v>
      </c>
      <c r="J69" s="40">
        <f>new_freslens!AQ74</f>
        <v>0.38161052440036419</v>
      </c>
      <c r="K69" s="2">
        <f>new_freslens!AR74</f>
        <v>21.875762545243806</v>
      </c>
      <c r="M69" s="42">
        <f>2.2-($G$3*POWER(A69,4)+$G$4*POWER(A69,3)+$G$5*POWER(A69,2)+$G$6*A69+$G$7)</f>
        <v>0.26111277330070592</v>
      </c>
      <c r="O69">
        <f t="shared" si="2"/>
        <v>14.844946359969088</v>
      </c>
      <c r="P69" s="42">
        <f t="shared" si="3"/>
        <v>0.20768253566085404</v>
      </c>
      <c r="R69">
        <f t="shared" si="4"/>
        <v>14.823505800619154</v>
      </c>
      <c r="S69" s="42">
        <f t="shared" si="8"/>
        <v>0.21872605717995874</v>
      </c>
      <c r="U69" s="42">
        <f t="shared" si="5"/>
        <v>0.23567940665891712</v>
      </c>
      <c r="V69" s="42">
        <f t="shared" si="6"/>
        <v>0.47135881331783425</v>
      </c>
      <c r="W69" s="42">
        <f>V69/new_freslens!$G$1*2*new_freslens!$D$6</f>
        <v>0.23681066781087995</v>
      </c>
      <c r="X69" s="42">
        <f t="shared" si="7"/>
        <v>0.69026253141736404</v>
      </c>
      <c r="Z69" s="42">
        <f t="shared" si="9"/>
        <v>0.47458308477623473</v>
      </c>
      <c r="AA69" s="2">
        <f>Z69*180/new_freslens!$D$6</f>
        <v>27.205399764242756</v>
      </c>
    </row>
    <row r="70" spans="1:27" x14ac:dyDescent="0.2">
      <c r="A70" s="42">
        <f>new_freslens!A75</f>
        <v>14.98999999999999</v>
      </c>
      <c r="B70" s="1">
        <f>new_freslens!AI75</f>
        <v>0.77359418085465581</v>
      </c>
      <c r="C70" s="2">
        <f>new_freslens!AJ75</f>
        <v>44.346163233706378</v>
      </c>
      <c r="D70" s="1">
        <f>new_freslens!AK75</f>
        <v>8.4414126636471187E-3</v>
      </c>
      <c r="F70" s="40">
        <f>new_freslens!AM75</f>
        <v>0.46716688648377896</v>
      </c>
      <c r="G70" s="40">
        <f>new_freslens!AN75</f>
        <v>0.92987039507121605</v>
      </c>
      <c r="I70">
        <f>new_freslens!AP75</f>
        <v>4</v>
      </c>
      <c r="J70" s="40">
        <f>new_freslens!AQ75</f>
        <v>0.38679709042732791</v>
      </c>
      <c r="K70" s="2">
        <f>new_freslens!AR75</f>
        <v>22.173081616853189</v>
      </c>
      <c r="M70" s="42">
        <f>2.2-($G$3*POWER(A70,4)+$G$4*POWER(A70,3)+$G$5*POWER(A70,2)+$G$6*A70+$G$7)</f>
        <v>0.13145359399900647</v>
      </c>
      <c r="O70">
        <f t="shared" si="2"/>
        <v>15.04354311691864</v>
      </c>
      <c r="P70" s="42">
        <f t="shared" si="3"/>
        <v>0.1026390249463125</v>
      </c>
      <c r="R70">
        <f t="shared" si="4"/>
        <v>15.03180648962064</v>
      </c>
      <c r="S70" s="42">
        <f t="shared" si="8"/>
        <v>0.10898674580917334</v>
      </c>
      <c r="U70" s="42">
        <f t="shared" si="5"/>
        <v>0.11768076250501175</v>
      </c>
      <c r="V70" s="42">
        <f t="shared" si="6"/>
        <v>0.2353615250100235</v>
      </c>
      <c r="W70" s="42">
        <f>V70/new_freslens!$G$1*2*new_freslens!$D$6</f>
        <v>0.11824563016503582</v>
      </c>
      <c r="X70" s="42">
        <f t="shared" si="7"/>
        <v>0.58541251664881477</v>
      </c>
      <c r="Z70" s="42">
        <f t="shared" si="9"/>
        <v>0.49520274419484528</v>
      </c>
      <c r="AA70" s="2">
        <f>Z70*180/new_freslens!$D$6</f>
        <v>28.387418457029348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8FCD-E0E4-384E-870F-873A868FA285}">
  <dimension ref="A1:CB75"/>
  <sheetViews>
    <sheetView topLeftCell="AS1" zoomScale="75" workbookViewId="0">
      <pane ySplit="14" topLeftCell="A15" activePane="bottomLeft" state="frozen"/>
      <selection pane="bottomLeft" activeCell="AP55" sqref="AP55:AP75"/>
    </sheetView>
  </sheetViews>
  <sheetFormatPr baseColWidth="10" defaultRowHeight="16" x14ac:dyDescent="0.2"/>
  <cols>
    <col min="36" max="36" width="9.83203125" style="2" customWidth="1"/>
    <col min="37" max="37" width="10.83203125" style="1"/>
    <col min="39" max="39" width="12.33203125" customWidth="1"/>
    <col min="40" max="40" width="12.1640625" customWidth="1"/>
    <col min="42" max="42" width="8.1640625" customWidth="1"/>
    <col min="43" max="43" width="9.33203125" customWidth="1"/>
    <col min="44" max="44" width="9.6640625" customWidth="1"/>
    <col min="50" max="50" width="10.83203125" style="2"/>
  </cols>
  <sheetData>
    <row r="1" spans="1:80" x14ac:dyDescent="0.2">
      <c r="B1" t="s">
        <v>1</v>
      </c>
      <c r="D1">
        <v>3.1415000000000002</v>
      </c>
      <c r="F1" t="s">
        <v>0</v>
      </c>
      <c r="G1" s="1">
        <v>12.5</v>
      </c>
    </row>
    <row r="2" spans="1:80" x14ac:dyDescent="0.2">
      <c r="B2" t="s">
        <v>3</v>
      </c>
      <c r="D2" s="1">
        <v>29980000000</v>
      </c>
      <c r="F2" t="s">
        <v>2</v>
      </c>
      <c r="G2" s="3">
        <v>1</v>
      </c>
    </row>
    <row r="3" spans="1:80" x14ac:dyDescent="0.2">
      <c r="B3" t="s">
        <v>4</v>
      </c>
      <c r="D3" s="1">
        <v>2400000000</v>
      </c>
      <c r="F3" t="s">
        <v>5</v>
      </c>
      <c r="G3">
        <v>4</v>
      </c>
      <c r="CB3">
        <v>109.22</v>
      </c>
    </row>
    <row r="4" spans="1:80" x14ac:dyDescent="0.2">
      <c r="B4" t="s">
        <v>6</v>
      </c>
      <c r="D4" s="1">
        <f>1/$D$3*$D$2</f>
        <v>12.491666666666667</v>
      </c>
      <c r="F4" t="s">
        <v>32</v>
      </c>
      <c r="G4" s="3">
        <v>31.550671142319569</v>
      </c>
      <c r="CB4">
        <v>-22.2</v>
      </c>
    </row>
    <row r="5" spans="1:80" x14ac:dyDescent="0.2">
      <c r="B5" t="s">
        <v>70</v>
      </c>
      <c r="D5" s="1">
        <v>0.02</v>
      </c>
      <c r="F5" t="s">
        <v>15</v>
      </c>
      <c r="CB5">
        <v>2.0560999999999998</v>
      </c>
    </row>
    <row r="6" spans="1:80" x14ac:dyDescent="0.2">
      <c r="D6" s="1">
        <v>3.14</v>
      </c>
      <c r="F6" t="s">
        <v>38</v>
      </c>
      <c r="G6">
        <f>G7*D1/180</f>
        <v>0.2617916666666667</v>
      </c>
      <c r="BL6" s="1"/>
      <c r="BT6" s="1">
        <v>1E-4</v>
      </c>
      <c r="CB6">
        <v>-3.9699999999999999E-2</v>
      </c>
    </row>
    <row r="7" spans="1:80" x14ac:dyDescent="0.2">
      <c r="F7" t="s">
        <v>37</v>
      </c>
      <c r="G7">
        <v>15</v>
      </c>
      <c r="BL7" s="1"/>
      <c r="BT7" s="1">
        <v>-2.2000000000000001E-3</v>
      </c>
      <c r="CB7">
        <v>2.0000000000000001E-4</v>
      </c>
    </row>
    <row r="8" spans="1:80" x14ac:dyDescent="0.2">
      <c r="G8">
        <v>1.5</v>
      </c>
      <c r="BL8" s="1"/>
      <c r="BT8" s="1">
        <v>2.06E-2</v>
      </c>
    </row>
    <row r="9" spans="1:80" x14ac:dyDescent="0.2">
      <c r="BL9" s="1"/>
      <c r="BT9" s="1">
        <v>-3.9699999999999999E-2</v>
      </c>
    </row>
    <row r="10" spans="1:80" x14ac:dyDescent="0.2">
      <c r="BL10" s="1"/>
      <c r="BT10" s="1">
        <v>2.01E-2</v>
      </c>
    </row>
    <row r="12" spans="1:80" x14ac:dyDescent="0.2">
      <c r="B12" t="s">
        <v>71</v>
      </c>
      <c r="L12" t="s">
        <v>72</v>
      </c>
      <c r="V12" t="s">
        <v>73</v>
      </c>
    </row>
    <row r="13" spans="1:80" x14ac:dyDescent="0.2">
      <c r="B13">
        <v>0</v>
      </c>
      <c r="L13">
        <v>6.25</v>
      </c>
      <c r="V13">
        <v>-6.25</v>
      </c>
    </row>
    <row r="14" spans="1:80" ht="31" customHeight="1" thickBot="1" x14ac:dyDescent="0.25">
      <c r="A14" t="s">
        <v>12</v>
      </c>
      <c r="B14" t="s">
        <v>23</v>
      </c>
      <c r="C14" t="s">
        <v>25</v>
      </c>
      <c r="D14" t="s">
        <v>74</v>
      </c>
      <c r="E14" t="s">
        <v>75</v>
      </c>
      <c r="F14" t="s">
        <v>76</v>
      </c>
      <c r="G14" t="s">
        <v>78</v>
      </c>
      <c r="J14" t="s">
        <v>77</v>
      </c>
      <c r="L14" t="s">
        <v>23</v>
      </c>
      <c r="M14" t="s">
        <v>25</v>
      </c>
      <c r="N14" t="s">
        <v>74</v>
      </c>
      <c r="O14" t="s">
        <v>75</v>
      </c>
      <c r="P14" t="s">
        <v>76</v>
      </c>
      <c r="Q14" t="s">
        <v>78</v>
      </c>
      <c r="V14" t="s">
        <v>23</v>
      </c>
      <c r="W14" t="s">
        <v>25</v>
      </c>
      <c r="X14" t="s">
        <v>74</v>
      </c>
      <c r="Y14" t="s">
        <v>75</v>
      </c>
      <c r="Z14" t="s">
        <v>76</v>
      </c>
      <c r="AA14" t="s">
        <v>78</v>
      </c>
      <c r="AI14" t="s">
        <v>80</v>
      </c>
      <c r="AJ14" s="2" t="s">
        <v>81</v>
      </c>
      <c r="AK14" s="1" t="s">
        <v>79</v>
      </c>
      <c r="AM14" s="39" t="s">
        <v>82</v>
      </c>
      <c r="AN14" s="39" t="s">
        <v>83</v>
      </c>
      <c r="AP14" t="s">
        <v>7</v>
      </c>
      <c r="AQ14" s="39" t="s">
        <v>84</v>
      </c>
      <c r="AR14" s="39" t="s">
        <v>85</v>
      </c>
      <c r="AT14" t="s">
        <v>87</v>
      </c>
      <c r="AU14" t="s">
        <v>86</v>
      </c>
      <c r="AW14" t="s">
        <v>88</v>
      </c>
      <c r="BE14" s="42" t="s">
        <v>23</v>
      </c>
      <c r="BF14" s="42" t="s">
        <v>98</v>
      </c>
      <c r="BJ14" t="s">
        <v>89</v>
      </c>
    </row>
    <row r="15" spans="1:80" x14ac:dyDescent="0.2">
      <c r="A15" s="23">
        <v>0</v>
      </c>
      <c r="B15" s="24">
        <f>($A15-$B$13)</f>
        <v>0</v>
      </c>
      <c r="C15" s="25">
        <f>$G$1</f>
        <v>12.5</v>
      </c>
      <c r="D15" s="25">
        <f>SQRT(B15*B15+C15*C15)</f>
        <v>12.5</v>
      </c>
      <c r="E15" s="24">
        <f>ATAN(B15/C15)</f>
        <v>0</v>
      </c>
      <c r="F15" s="25">
        <f>180/$D$6*E15</f>
        <v>0</v>
      </c>
      <c r="G15" s="25">
        <f>1/D15/D15</f>
        <v>6.4000000000000003E-3</v>
      </c>
      <c r="H15" s="24">
        <f>SIN(E15)</f>
        <v>0</v>
      </c>
      <c r="I15" s="24">
        <f>COS(E15)</f>
        <v>1</v>
      </c>
      <c r="J15" s="25">
        <f>MOD(D15,$D$4)/$D$4</f>
        <v>6.6711140760503215E-4</v>
      </c>
      <c r="K15" s="38">
        <f>180/$D$6*J15</f>
        <v>3.8242055213027315E-2</v>
      </c>
      <c r="L15" s="23">
        <f t="shared" ref="L15:L75" si="0">($A15-$L$13)</f>
        <v>-6.25</v>
      </c>
      <c r="M15" s="25">
        <f>$G$1</f>
        <v>12.5</v>
      </c>
      <c r="N15" s="25">
        <f>SQRT(L15*L15+M15*M15)</f>
        <v>13.975424859373685</v>
      </c>
      <c r="O15" s="24">
        <f>ATAN(L15/M15)</f>
        <v>-0.46364760900080615</v>
      </c>
      <c r="P15" s="25">
        <f t="shared" ref="P15:P75" si="1">180/$D$6*O15</f>
        <v>-26.578525356734108</v>
      </c>
      <c r="Q15" s="25">
        <f>1/N15/N15</f>
        <v>5.1200000000000004E-3</v>
      </c>
      <c r="R15" s="24">
        <f>SIN(O15)</f>
        <v>-0.44721359549995798</v>
      </c>
      <c r="S15" s="24">
        <f t="shared" ref="S15:S75" si="2">COS(O15)</f>
        <v>0.89442719099991586</v>
      </c>
      <c r="T15" s="25">
        <f>MOD(N15,$D$4)/$D$4</f>
        <v>0.11877984197788004</v>
      </c>
      <c r="U15" s="35">
        <f t="shared" ref="U15:U74" si="3">IF(180/$D$6*T15 &gt;180,180/$D$6*T15-360,180/$D$6*T15)</f>
        <v>6.8090355273943963</v>
      </c>
      <c r="V15" s="24">
        <f t="shared" ref="V15:V75" si="4">($A15-$V$13)</f>
        <v>6.25</v>
      </c>
      <c r="W15" s="25">
        <f>$G$1</f>
        <v>12.5</v>
      </c>
      <c r="X15" s="25">
        <f>SQRT(V15*V15+W15*W15)</f>
        <v>13.975424859373685</v>
      </c>
      <c r="Y15" s="24">
        <f>ATAN(V15/W15)</f>
        <v>0.46364760900080615</v>
      </c>
      <c r="Z15" s="25">
        <f>180/$D$6*Y15</f>
        <v>26.578525356734108</v>
      </c>
      <c r="AA15" s="25">
        <f t="shared" ref="AA15:AA75" si="5">1/X15/X15</f>
        <v>5.1200000000000004E-3</v>
      </c>
      <c r="AB15" s="24">
        <f t="shared" ref="AB15:AB75" si="6">SIN(Y15)</f>
        <v>0.44721359549995798</v>
      </c>
      <c r="AC15" s="26">
        <f t="shared" ref="AC15:AC75" si="7">COS(Y15)</f>
        <v>0.89442719099991586</v>
      </c>
      <c r="AD15" s="1">
        <f>MOD(X15,$D$4)/$D$4</f>
        <v>0.11877984197788004</v>
      </c>
      <c r="AE15" s="2">
        <f t="shared" ref="AE15:AE74" si="8">IF(180/$D$6*AD15 &gt;180,180/$D$6*AD15-360,180/$D$6*AD15)</f>
        <v>6.8090355273943963</v>
      </c>
      <c r="AF15" s="2"/>
      <c r="AG15" s="1">
        <f t="shared" ref="AG15:AG75" si="9">AA15*AB15+Q15*R15+G15*H15</f>
        <v>0</v>
      </c>
      <c r="AH15" s="1">
        <f t="shared" ref="AH15:AH75" si="10">AC15*AA15+S15*Q15+I15*G15</f>
        <v>1.5558934435839139E-2</v>
      </c>
      <c r="AI15">
        <f>ATAN(AG15/AH15)</f>
        <v>0</v>
      </c>
      <c r="AJ15" s="2">
        <f>AI15*(180/$D$6)</f>
        <v>0</v>
      </c>
      <c r="AK15" s="1">
        <f>SQRT(AG15*AG15+AH15*AH15)</f>
        <v>1.5558934435839139E-2</v>
      </c>
      <c r="AM15">
        <f>ATAN((G15*SIN(J15)+Q15*SIN(T15)+AA15*SIN(AD15))/(G15*COS(J15)+Q15*COS(T15)+AA15*COS(AD15)))</f>
        <v>7.3366887919001658E-2</v>
      </c>
      <c r="AN15" s="40">
        <f>AM15/2/$D$6*$G$1</f>
        <v>0.14603281831011478</v>
      </c>
      <c r="AP15">
        <v>4</v>
      </c>
      <c r="AQ15">
        <f>ASIN(SIN(AI15/SQRT(AP15)))</f>
        <v>0</v>
      </c>
      <c r="AR15" s="2">
        <f>AQ15*(180/$D$6)</f>
        <v>0</v>
      </c>
      <c r="AT15" s="23">
        <v>0</v>
      </c>
      <c r="AU15" s="1">
        <v>0</v>
      </c>
      <c r="AW15" s="1">
        <f>ATAN(A15/$G$8/$G$1)</f>
        <v>0</v>
      </c>
      <c r="AX15" s="2">
        <f>AW15*180/$D$6</f>
        <v>0</v>
      </c>
      <c r="AY15" s="1">
        <f>AW15/(SQRT(AP15)-1)</f>
        <v>0</v>
      </c>
      <c r="AZ15" s="2">
        <f>AY15*180/$D$6</f>
        <v>0</v>
      </c>
      <c r="BA15" s="1"/>
      <c r="BB15" s="1">
        <f>AY15+AI15</f>
        <v>0</v>
      </c>
      <c r="BC15" s="2">
        <f>BB15*180/$D$6</f>
        <v>0</v>
      </c>
      <c r="BE15" s="45">
        <v>0</v>
      </c>
      <c r="BF15" s="42">
        <v>0</v>
      </c>
      <c r="BG15" s="45">
        <v>0</v>
      </c>
      <c r="BH15" s="42">
        <f>MOD(BF15,2.5)</f>
        <v>0</v>
      </c>
      <c r="BJ15" s="1">
        <f>ATAN(A15/($G$8*$G$1-2.2+BF15))</f>
        <v>0</v>
      </c>
      <c r="BK15" s="2">
        <f>BJ15*180/$D$6</f>
        <v>0</v>
      </c>
      <c r="BL15" s="1">
        <f>BJ15/(SQRT(AP15)-1)</f>
        <v>0</v>
      </c>
      <c r="BM15" s="2">
        <f>BL15*180/$D$6</f>
        <v>0</v>
      </c>
      <c r="BO15" s="1">
        <f>BL15+AI15</f>
        <v>0</v>
      </c>
      <c r="BP15" s="2">
        <f>BO15*180/$D$6</f>
        <v>0</v>
      </c>
      <c r="BR15" s="23">
        <v>0</v>
      </c>
      <c r="BS15" s="1">
        <v>0</v>
      </c>
      <c r="BU15">
        <v>0</v>
      </c>
      <c r="BV15">
        <v>0</v>
      </c>
      <c r="BX15">
        <v>0</v>
      </c>
      <c r="BY15" s="42">
        <v>0</v>
      </c>
    </row>
    <row r="16" spans="1:80" x14ac:dyDescent="0.2">
      <c r="A16" s="27">
        <f>$D$5*$D$4+A15</f>
        <v>0.24983333333333335</v>
      </c>
      <c r="B16">
        <f t="shared" ref="B16:B75" si="11">($A16-$B$13)</f>
        <v>0.24983333333333335</v>
      </c>
      <c r="C16" s="1">
        <f t="shared" ref="C16:C75" si="12">$G$1</f>
        <v>12.5</v>
      </c>
      <c r="D16" s="1">
        <f>SQRT(B16*B16+C16*C16)</f>
        <v>12.502496418493566</v>
      </c>
      <c r="E16">
        <f t="shared" ref="E16:E75" si="13">ATAN(B16/C16)</f>
        <v>1.9984005967466127E-2</v>
      </c>
      <c r="F16" s="1">
        <f t="shared" ref="F16:F75" si="14">180/$D$6*E16</f>
        <v>1.1455799599184404</v>
      </c>
      <c r="G16" s="1">
        <f t="shared" ref="G16:G75" si="15">1/D16/D16</f>
        <v>6.3974444330598176E-3</v>
      </c>
      <c r="H16">
        <f t="shared" ref="H16:H75" si="16">SIN(E16)</f>
        <v>1.9982675856941849E-2</v>
      </c>
      <c r="I16">
        <f t="shared" ref="I16:I75" si="17">COS(E16)</f>
        <v>0.99980032639802452</v>
      </c>
      <c r="J16" s="1">
        <f>MOD(D16,$D$4)/$D$4</f>
        <v>8.6695811823071767E-4</v>
      </c>
      <c r="K16" s="2">
        <f t="shared" ref="K16:K42" si="18">180/$D$6*J16</f>
        <v>4.9698236076920116E-2</v>
      </c>
      <c r="L16" s="33">
        <f t="shared" si="0"/>
        <v>-6.0001666666666669</v>
      </c>
      <c r="M16" s="1">
        <f t="shared" ref="M16:M75" si="19">$G$1</f>
        <v>12.5</v>
      </c>
      <c r="N16" s="1">
        <f>SQRT(L16*L16+M16*M16)</f>
        <v>13.86549674652076</v>
      </c>
      <c r="O16">
        <f t="shared" ref="O16:O75" si="20">ATAN(L16/M16)</f>
        <v>-0.44753081168511122</v>
      </c>
      <c r="P16" s="1">
        <f t="shared" si="1"/>
        <v>-25.654632516980897</v>
      </c>
      <c r="Q16" s="1">
        <f t="shared" ref="Q16:Q75" si="21">1/N16/N16</f>
        <v>5.2015063554892212E-3</v>
      </c>
      <c r="R16">
        <f t="shared" ref="R16:R75" si="22">SIN(O16)</f>
        <v>-0.43274083693916526</v>
      </c>
      <c r="S16">
        <f t="shared" si="2"/>
        <v>0.90151836811303565</v>
      </c>
      <c r="T16" s="1">
        <f>MOD(N16,$D$4)/$D$4</f>
        <v>0.10997972620579796</v>
      </c>
      <c r="U16" s="36">
        <f t="shared" si="3"/>
        <v>6.3045702920521123</v>
      </c>
      <c r="V16">
        <f t="shared" si="4"/>
        <v>6.4998333333333331</v>
      </c>
      <c r="W16" s="1">
        <f t="shared" ref="W16:W75" si="23">$G$1</f>
        <v>12.5</v>
      </c>
      <c r="X16" s="1">
        <f>SQRT(V16*V16+W16*W16)</f>
        <v>14.088925912258574</v>
      </c>
      <c r="Y16">
        <f t="shared" ref="Y16:Y75" si="24">ATAN(V16/W16)</f>
        <v>0.47950879655328471</v>
      </c>
      <c r="Z16" s="1">
        <f t="shared" ref="Z16:Z75" si="25">180/$D$6*Y16</f>
        <v>27.487765407513134</v>
      </c>
      <c r="AA16" s="1">
        <f t="shared" si="5"/>
        <v>5.0378383636096452E-3</v>
      </c>
      <c r="AB16">
        <f t="shared" si="6"/>
        <v>0.46134342488648622</v>
      </c>
      <c r="AC16" s="28">
        <f t="shared" si="7"/>
        <v>0.88722164328537834</v>
      </c>
      <c r="AD16" s="1">
        <f>MOD(X16,$D$4)/$D$4</f>
        <v>0.12786598363644353</v>
      </c>
      <c r="AE16" s="2">
        <f t="shared" si="8"/>
        <v>7.3298971511337045</v>
      </c>
      <c r="AF16" s="2"/>
      <c r="AG16" s="1">
        <f t="shared" si="9"/>
        <v>2.0110744949204332E-4</v>
      </c>
      <c r="AH16" s="1">
        <f t="shared" si="10"/>
        <v>1.5555099785184528E-2</v>
      </c>
      <c r="AI16">
        <f t="shared" ref="AI16:AI75" si="26">ATAN(AG16/AH16)</f>
        <v>1.2927994564117692E-2</v>
      </c>
      <c r="AJ16" s="2">
        <f>AI16*(180/$D$6)</f>
        <v>0.74109522979018605</v>
      </c>
      <c r="AK16" s="1">
        <f>SQRT(AG16*AG16+AH16*AH16)</f>
        <v>1.5556399761297244E-2</v>
      </c>
      <c r="AL16" s="1"/>
      <c r="AM16">
        <f t="shared" ref="AM16:AM75" si="27">ATAN((G16*SIN(J16)+Q16*SIN(T16)+AA16*SIN(AD16))/(G16*COS(J16)+Q16*COS(T16)+AA16*COS(AD16)))</f>
        <v>7.3451965146664439E-2</v>
      </c>
      <c r="AN16" s="40">
        <f t="shared" ref="AN16:AN75" si="28">AM16/2/$D$6*$G$1</f>
        <v>0.14620215992568558</v>
      </c>
      <c r="AP16">
        <v>4</v>
      </c>
      <c r="AQ16">
        <f t="shared" ref="AQ16:AQ75" si="29">ASIN(SIN(AI16/SQRT(AP16)))</f>
        <v>6.463997282058845E-3</v>
      </c>
      <c r="AR16" s="2">
        <f t="shared" ref="AR16:AR75" si="30">AQ16*(180/$D$6)</f>
        <v>0.37054761489509302</v>
      </c>
      <c r="AT16" s="27">
        <f>$D$5*$D$4+AT15</f>
        <v>0.24983333333333335</v>
      </c>
      <c r="AU16" s="1">
        <f t="shared" ref="AU16:AU75" si="31">AU15+TAN(AI15)*$D$5/2+TAN(AI16)*$D$5/2</f>
        <v>1.2928714843963156E-4</v>
      </c>
      <c r="AW16" s="1">
        <f t="shared" ref="AW16:AW75" si="32">ATAN(A16/$G$8/$G$1)</f>
        <v>1.3323655984169932E-2</v>
      </c>
      <c r="AX16" s="2">
        <f t="shared" ref="AX16:AX75" si="33">AW16*180/$D$6</f>
        <v>0.76377645769126989</v>
      </c>
      <c r="AY16" s="1">
        <f t="shared" ref="AY16:AY75" si="34">AW16/(SQRT(AP16)-1)</f>
        <v>1.3323655984169932E-2</v>
      </c>
      <c r="AZ16" s="2">
        <f t="shared" ref="AZ16:AZ75" si="35">AY16*180/$D$6</f>
        <v>0.76377645769126989</v>
      </c>
      <c r="BA16" s="1"/>
      <c r="BB16" s="1">
        <f t="shared" ref="BB16:BB75" si="36">AY16+AI16</f>
        <v>2.6251650548287625E-2</v>
      </c>
      <c r="BC16" s="2">
        <f t="shared" ref="BC16:BC75" si="37">BB16*180/$D$6</f>
        <v>1.5048716874814561</v>
      </c>
      <c r="BE16" s="46">
        <f>$D$5*$D$4+BE15</f>
        <v>0.24983333333333335</v>
      </c>
      <c r="BF16" s="42">
        <f>BF15+TAN(BB15)*$D$5*$D$4/2+TAN(BB16)*$D$5*$D$4/2</f>
        <v>3.280022190451599E-3</v>
      </c>
      <c r="BG16" s="46">
        <f>$D$5*$D$4+BG15</f>
        <v>0.24983333333333335</v>
      </c>
      <c r="BH16" s="42">
        <f t="shared" ref="BH16:BH75" si="38">MOD(BF16,2.5)</f>
        <v>3.280022190451599E-3</v>
      </c>
      <c r="BJ16" s="1">
        <f t="shared" ref="BJ16:BJ75" si="39">ATAN(A16/($G$8*$G$1-2.2+BF16))</f>
        <v>1.5091532665044318E-2</v>
      </c>
      <c r="BK16" s="2">
        <f t="shared" ref="BK16:BK75" si="40">BJ16*180/$D$6</f>
        <v>0.86511970691336848</v>
      </c>
      <c r="BL16" s="1">
        <f t="shared" ref="BL16:BL75" si="41">BJ16/(SQRT(AP16)-1)</f>
        <v>1.5091532665044318E-2</v>
      </c>
      <c r="BM16" s="2">
        <f t="shared" ref="BM16:BM75" si="42">BL16*180/$D$6</f>
        <v>0.86511970691336848</v>
      </c>
      <c r="BO16" s="1">
        <f t="shared" ref="BO16:BO75" si="43">BL16+AI16</f>
        <v>2.8019527229162011E-2</v>
      </c>
      <c r="BP16" s="2">
        <f t="shared" ref="BP16:BP75" si="44">BO16*180/$D$6</f>
        <v>1.6062149367035548</v>
      </c>
      <c r="BR16" s="27">
        <f>$D$5*$D$4+BR15</f>
        <v>0.24983333333333335</v>
      </c>
      <c r="BS16" s="1">
        <f>BS15+TAN(BO15)*$D$5/2+TAN(BO16)*$D$5/2</f>
        <v>2.8026862185982814E-4</v>
      </c>
      <c r="BU16" s="1">
        <f>BU15+$D$4*$D$5/100</f>
        <v>2.4983333333333333E-3</v>
      </c>
      <c r="BV16">
        <f t="shared" ref="BV16:BV75" si="45">BS16/100</f>
        <v>2.8026862185982815E-6</v>
      </c>
      <c r="BX16" s="41">
        <f>BU16/($G$1/100/1000)</f>
        <v>19.986666666666665</v>
      </c>
      <c r="BY16" s="42">
        <f>BV16/($G$1/100/1000)</f>
        <v>2.2421489748786251E-2</v>
      </c>
    </row>
    <row r="17" spans="1:77" x14ac:dyDescent="0.2">
      <c r="A17" s="27">
        <f t="shared" ref="A17:A75" si="46">$D$5*$D$4+A16</f>
        <v>0.4996666666666667</v>
      </c>
      <c r="B17">
        <f t="shared" si="11"/>
        <v>0.4996666666666667</v>
      </c>
      <c r="C17" s="1">
        <f t="shared" si="12"/>
        <v>12.5</v>
      </c>
      <c r="D17" s="1">
        <f>SQRT(B17*B17+C17*C17)</f>
        <v>12.509982684951158</v>
      </c>
      <c r="E17">
        <f t="shared" si="13"/>
        <v>3.9952063026785049E-2</v>
      </c>
      <c r="F17" s="1">
        <f t="shared" si="14"/>
        <v>2.2902456512169773</v>
      </c>
      <c r="G17" s="1">
        <f t="shared" si="15"/>
        <v>6.3897899630671632E-3</v>
      </c>
      <c r="H17">
        <f t="shared" si="16"/>
        <v>3.9941435511956308E-2</v>
      </c>
      <c r="I17">
        <f t="shared" si="17"/>
        <v>0.99920202248056134</v>
      </c>
      <c r="J17" s="1">
        <f t="shared" ref="J17:J75" si="47">MOD(D17,$D$4)/$D$4</f>
        <v>1.4662589687384237E-3</v>
      </c>
      <c r="K17" s="2">
        <f t="shared" si="18"/>
        <v>8.405306190220263E-2</v>
      </c>
      <c r="L17" s="33">
        <f t="shared" si="0"/>
        <v>-5.7503333333333337</v>
      </c>
      <c r="M17" s="1">
        <f t="shared" si="19"/>
        <v>12.5</v>
      </c>
      <c r="N17" s="1">
        <f>SQRT(L17*L17+M17*M17)</f>
        <v>13.759227211018954</v>
      </c>
      <c r="O17">
        <f t="shared" si="20"/>
        <v>-0.43116074996001885</v>
      </c>
      <c r="P17" s="1">
        <f t="shared" si="1"/>
        <v>-24.716221335287702</v>
      </c>
      <c r="Q17" s="1">
        <f t="shared" si="21"/>
        <v>5.282164416592473E-3</v>
      </c>
      <c r="R17">
        <f t="shared" si="22"/>
        <v>-0.41792560331645878</v>
      </c>
      <c r="S17">
        <f t="shared" si="2"/>
        <v>0.90848125467319019</v>
      </c>
      <c r="T17" s="1">
        <f t="shared" ref="T17:T75" si="48">MOD(N17,$D$4)/$D$4</f>
        <v>0.10147249187610037</v>
      </c>
      <c r="U17" s="36">
        <f t="shared" si="3"/>
        <v>5.8168944387573456</v>
      </c>
      <c r="V17">
        <f t="shared" si="4"/>
        <v>6.7496666666666663</v>
      </c>
      <c r="W17" s="1">
        <f t="shared" si="23"/>
        <v>12.5</v>
      </c>
      <c r="X17" s="1">
        <f>SQRT(V17*V17+W17*W17)</f>
        <v>14.205914265231616</v>
      </c>
      <c r="Y17">
        <f t="shared" si="24"/>
        <v>0.49511261701131842</v>
      </c>
      <c r="Z17" s="1">
        <f t="shared" si="25"/>
        <v>28.382251930585131</v>
      </c>
      <c r="AA17" s="1">
        <f t="shared" si="5"/>
        <v>4.9552049445483913E-3</v>
      </c>
      <c r="AB17">
        <f t="shared" si="6"/>
        <v>0.47513074770458069</v>
      </c>
      <c r="AC17" s="28">
        <f t="shared" si="7"/>
        <v>0.8799152076113278</v>
      </c>
      <c r="AD17" s="1">
        <f t="shared" ref="AD17:AD75" si="49">MOD(X17,$D$4)/$D$4</f>
        <v>0.13723129541547291</v>
      </c>
      <c r="AE17" s="2">
        <f t="shared" si="8"/>
        <v>7.8667621575748798</v>
      </c>
      <c r="AF17" s="2"/>
      <c r="AG17" s="1">
        <f t="shared" si="9"/>
        <v>4.020358634563653E-4</v>
      </c>
      <c r="AH17" s="1">
        <f t="shared" si="10"/>
        <v>1.5543598598437685E-2</v>
      </c>
      <c r="AI17">
        <f t="shared" si="26"/>
        <v>2.5859278520048878E-2</v>
      </c>
      <c r="AJ17" s="2">
        <f t="shared" ref="AJ17:AJ75" si="50">AI17*(180/$D$6)</f>
        <v>1.4823790234422922</v>
      </c>
      <c r="AK17" s="1">
        <f t="shared" ref="AK17:AK75" si="51">SQRT(AG17*AG17+AH17*AH17)</f>
        <v>1.5548797066810637E-2</v>
      </c>
      <c r="AL17" s="1"/>
      <c r="AM17">
        <f t="shared" si="27"/>
        <v>7.3707332603378972E-2</v>
      </c>
      <c r="AN17" s="40">
        <f t="shared" si="28"/>
        <v>0.14671045502264923</v>
      </c>
      <c r="AP17">
        <v>4</v>
      </c>
      <c r="AQ17">
        <f t="shared" si="29"/>
        <v>1.2929639260024439E-2</v>
      </c>
      <c r="AR17" s="2">
        <f t="shared" si="30"/>
        <v>0.74118951172114611</v>
      </c>
      <c r="AT17" s="27">
        <f t="shared" ref="AT17:AT75" si="52">$D$5*$D$4+AT16</f>
        <v>0.4996666666666667</v>
      </c>
      <c r="AU17" s="1">
        <f t="shared" si="31"/>
        <v>5.1722473803049993E-4</v>
      </c>
      <c r="AW17" s="1">
        <f t="shared" si="32"/>
        <v>2.6642583221397884E-2</v>
      </c>
      <c r="AX17" s="2">
        <f t="shared" si="33"/>
        <v>1.5272818407170761</v>
      </c>
      <c r="AY17" s="1">
        <f t="shared" si="34"/>
        <v>2.6642583221397884E-2</v>
      </c>
      <c r="AZ17" s="2">
        <f t="shared" si="35"/>
        <v>1.5272818407170761</v>
      </c>
      <c r="BA17" s="1"/>
      <c r="BB17" s="1">
        <f t="shared" si="36"/>
        <v>5.2501861741446762E-2</v>
      </c>
      <c r="BC17" s="2">
        <f t="shared" si="37"/>
        <v>3.0096608641593683</v>
      </c>
      <c r="BE17" s="46">
        <f t="shared" ref="BE17:BG75" si="53">$D$5*$D$4+BE16</f>
        <v>0.4996666666666667</v>
      </c>
      <c r="BF17" s="42">
        <f t="shared" ref="BF17:BF75" si="54">BF16+TAN(BB16)*$D$5*$D$4/2+TAN(BB17)*$D$5*$D$4/2</f>
        <v>1.3124434513273164E-2</v>
      </c>
      <c r="BG17" s="46">
        <f t="shared" si="53"/>
        <v>0.4996666666666667</v>
      </c>
      <c r="BH17" s="42">
        <f t="shared" si="38"/>
        <v>1.3124434513273164E-2</v>
      </c>
      <c r="BJ17" s="1">
        <f t="shared" si="39"/>
        <v>3.0158269573041019E-2</v>
      </c>
      <c r="BK17" s="2">
        <f t="shared" si="40"/>
        <v>1.7288180010023513</v>
      </c>
      <c r="BL17" s="1">
        <f t="shared" si="41"/>
        <v>3.0158269573041019E-2</v>
      </c>
      <c r="BM17" s="2">
        <f t="shared" si="42"/>
        <v>1.7288180010023513</v>
      </c>
      <c r="BO17" s="1">
        <f t="shared" si="43"/>
        <v>5.6017548093089897E-2</v>
      </c>
      <c r="BP17" s="2">
        <f t="shared" si="44"/>
        <v>3.2111970244446435</v>
      </c>
      <c r="BR17" s="27">
        <f t="shared" ref="BR17:BR75" si="55">$D$5*$D$4+BR16</f>
        <v>0.4996666666666667</v>
      </c>
      <c r="BS17" s="1">
        <f t="shared" ref="BS17:BS75" si="56">BS16+TAN(BO16)*$D$5/2+TAN(BO17)*$D$5/2</f>
        <v>1.1212993981934687E-3</v>
      </c>
      <c r="BU17" s="1">
        <f t="shared" ref="BU17:BU75" si="57">BU16+$D$4*$D$5/100</f>
        <v>4.9966666666666666E-3</v>
      </c>
      <c r="BV17">
        <f t="shared" si="45"/>
        <v>1.1212993981934687E-5</v>
      </c>
      <c r="BX17" s="41">
        <f t="shared" ref="BX17:BY75" si="58">BU17/($G$1/100/1000)</f>
        <v>39.973333333333329</v>
      </c>
      <c r="BY17" s="42">
        <f t="shared" si="58"/>
        <v>8.9703951855477498E-2</v>
      </c>
    </row>
    <row r="18" spans="1:77" x14ac:dyDescent="0.2">
      <c r="A18" s="27">
        <f t="shared" si="46"/>
        <v>0.74950000000000006</v>
      </c>
      <c r="B18">
        <f t="shared" si="11"/>
        <v>0.74950000000000006</v>
      </c>
      <c r="C18" s="1">
        <f t="shared" si="12"/>
        <v>12.5</v>
      </c>
      <c r="D18" s="1">
        <f t="shared" ref="D18:D75" si="59">SQRT(B18*B18+C18*C18)</f>
        <v>12.522449850169094</v>
      </c>
      <c r="E18">
        <f t="shared" si="13"/>
        <v>5.9888298509375798E-2</v>
      </c>
      <c r="F18" s="1">
        <f t="shared" si="14"/>
        <v>3.4330871756967016</v>
      </c>
      <c r="G18" s="1">
        <f t="shared" si="15"/>
        <v>6.3770731364564959E-3</v>
      </c>
      <c r="H18">
        <f t="shared" si="16"/>
        <v>5.9852505617331686E-2</v>
      </c>
      <c r="I18">
        <f t="shared" si="17"/>
        <v>0.99820723177671244</v>
      </c>
      <c r="J18" s="1">
        <f t="shared" si="47"/>
        <v>2.4642975452243122E-3</v>
      </c>
      <c r="K18" s="2">
        <f t="shared" si="18"/>
        <v>0.14126546437591597</v>
      </c>
      <c r="L18" s="33">
        <f t="shared" si="0"/>
        <v>-5.5004999999999997</v>
      </c>
      <c r="M18" s="1">
        <f t="shared" si="19"/>
        <v>12.5</v>
      </c>
      <c r="N18" s="1">
        <f t="shared" ref="N18:N75" si="60">SQRT(L18*L18+M18*M18)</f>
        <v>13.656701660723208</v>
      </c>
      <c r="O18">
        <f t="shared" si="20"/>
        <v>-0.41454038615497812</v>
      </c>
      <c r="P18" s="1">
        <f t="shared" si="1"/>
        <v>-23.763461626718488</v>
      </c>
      <c r="Q18" s="1">
        <f t="shared" si="21"/>
        <v>5.3617721657514489E-3</v>
      </c>
      <c r="R18">
        <f t="shared" si="22"/>
        <v>-0.40276928768382531</v>
      </c>
      <c r="S18">
        <f t="shared" si="2"/>
        <v>0.91530153550546611</v>
      </c>
      <c r="T18" s="1">
        <f t="shared" si="48"/>
        <v>9.3264976175306782E-2</v>
      </c>
      <c r="U18" s="36">
        <f t="shared" si="3"/>
        <v>5.3463999081386051</v>
      </c>
      <c r="V18">
        <f t="shared" si="4"/>
        <v>6.9995000000000003</v>
      </c>
      <c r="W18" s="1">
        <f t="shared" si="23"/>
        <v>12.5</v>
      </c>
      <c r="X18" s="1">
        <f t="shared" ref="X18:X75" si="61">SQRT(V18*V18+W18*W18)</f>
        <v>14.326304486852148</v>
      </c>
      <c r="Y18">
        <f t="shared" si="24"/>
        <v>0.5104578707276054</v>
      </c>
      <c r="Z18" s="1">
        <f t="shared" si="25"/>
        <v>29.261916156359543</v>
      </c>
      <c r="AA18" s="1">
        <f t="shared" si="5"/>
        <v>4.872273348089492E-3</v>
      </c>
      <c r="AB18">
        <f t="shared" si="6"/>
        <v>0.48857679985956853</v>
      </c>
      <c r="AC18" s="28">
        <f t="shared" si="7"/>
        <v>0.87252089409880784</v>
      </c>
      <c r="AD18" s="1">
        <f t="shared" si="49"/>
        <v>0.14686893824033204</v>
      </c>
      <c r="AE18" s="2">
        <f t="shared" si="8"/>
        <v>8.4192384978534278</v>
      </c>
      <c r="AF18" s="2"/>
      <c r="AG18" s="1">
        <f t="shared" si="9"/>
        <v>6.0260637024985497E-4</v>
      </c>
      <c r="AH18" s="1">
        <f t="shared" si="10"/>
        <v>1.5524439116691482E-2</v>
      </c>
      <c r="AI18">
        <f t="shared" si="26"/>
        <v>3.8797149700140907E-2</v>
      </c>
      <c r="AJ18" s="2">
        <f t="shared" si="50"/>
        <v>2.2240404286704978</v>
      </c>
      <c r="AK18" s="1">
        <f t="shared" si="51"/>
        <v>1.5536130287987622E-2</v>
      </c>
      <c r="AL18" s="1"/>
      <c r="AM18">
        <f t="shared" si="27"/>
        <v>7.4133398529204267E-2</v>
      </c>
      <c r="AN18" s="40">
        <f t="shared" si="28"/>
        <v>0.14755851618074098</v>
      </c>
      <c r="AP18">
        <v>4</v>
      </c>
      <c r="AQ18">
        <f t="shared" si="29"/>
        <v>1.9398574850070457E-2</v>
      </c>
      <c r="AR18" s="2">
        <f t="shared" si="30"/>
        <v>1.1120202143352491</v>
      </c>
      <c r="AT18" s="27">
        <f t="shared" si="52"/>
        <v>0.74950000000000006</v>
      </c>
      <c r="AU18" s="1">
        <f t="shared" si="31"/>
        <v>1.1640414541242872E-3</v>
      </c>
      <c r="AW18" s="1">
        <f t="shared" si="32"/>
        <v>3.9952063026785049E-2</v>
      </c>
      <c r="AX18" s="2">
        <f t="shared" si="33"/>
        <v>2.2902456512169773</v>
      </c>
      <c r="AY18" s="1">
        <f t="shared" si="34"/>
        <v>3.9952063026785049E-2</v>
      </c>
      <c r="AZ18" s="2">
        <f t="shared" si="35"/>
        <v>2.2902456512169773</v>
      </c>
      <c r="BA18" s="1"/>
      <c r="BB18" s="1">
        <f t="shared" si="36"/>
        <v>7.8749212726925949E-2</v>
      </c>
      <c r="BC18" s="2">
        <f t="shared" si="37"/>
        <v>4.5142860798874747</v>
      </c>
      <c r="BE18" s="46">
        <f t="shared" si="53"/>
        <v>0.74950000000000006</v>
      </c>
      <c r="BF18" s="42">
        <f t="shared" si="54"/>
        <v>2.9546299071965331E-2</v>
      </c>
      <c r="BG18" s="46">
        <f t="shared" si="53"/>
        <v>0.74950000000000006</v>
      </c>
      <c r="BH18" s="42">
        <f t="shared" si="38"/>
        <v>2.9546299071965331E-2</v>
      </c>
      <c r="BJ18" s="1">
        <f t="shared" si="39"/>
        <v>4.5175546407942614E-2</v>
      </c>
      <c r="BK18" s="2">
        <f t="shared" si="40"/>
        <v>2.5896810042769647</v>
      </c>
      <c r="BL18" s="1">
        <f t="shared" si="41"/>
        <v>4.5175546407942614E-2</v>
      </c>
      <c r="BM18" s="2">
        <f t="shared" si="42"/>
        <v>2.5896810042769647</v>
      </c>
      <c r="BO18" s="1">
        <f t="shared" si="43"/>
        <v>8.3972696108083528E-2</v>
      </c>
      <c r="BP18" s="2">
        <f t="shared" si="44"/>
        <v>4.8137214329474638</v>
      </c>
      <c r="BR18" s="27">
        <f t="shared" si="55"/>
        <v>0.74950000000000006</v>
      </c>
      <c r="BS18" s="1">
        <f t="shared" si="56"/>
        <v>2.5237678508490714E-3</v>
      </c>
      <c r="BU18" s="1">
        <f t="shared" si="57"/>
        <v>7.4949999999999999E-3</v>
      </c>
      <c r="BV18">
        <f t="shared" si="45"/>
        <v>2.5237678508490714E-5</v>
      </c>
      <c r="BX18" s="41">
        <f t="shared" si="58"/>
        <v>59.96</v>
      </c>
      <c r="BY18" s="42">
        <f t="shared" si="58"/>
        <v>0.20190142806792571</v>
      </c>
    </row>
    <row r="19" spans="1:77" x14ac:dyDescent="0.2">
      <c r="A19" s="27">
        <f t="shared" si="46"/>
        <v>0.99933333333333341</v>
      </c>
      <c r="B19">
        <f t="shared" si="11"/>
        <v>0.99933333333333341</v>
      </c>
      <c r="C19" s="1">
        <f t="shared" si="12"/>
        <v>12.5</v>
      </c>
      <c r="D19" s="1">
        <f t="shared" si="59"/>
        <v>12.539883058111471</v>
      </c>
      <c r="E19">
        <f t="shared" si="13"/>
        <v>7.9776991316974175E-2</v>
      </c>
      <c r="F19" s="1">
        <f t="shared" si="14"/>
        <v>4.5732033239029777</v>
      </c>
      <c r="G19" s="1">
        <f t="shared" si="15"/>
        <v>6.3593543803675302E-3</v>
      </c>
      <c r="H19">
        <f t="shared" si="16"/>
        <v>7.9692396548061165E-2</v>
      </c>
      <c r="I19">
        <f t="shared" si="17"/>
        <v>0.99681950318622203</v>
      </c>
      <c r="J19" s="1">
        <f t="shared" si="47"/>
        <v>3.8598845719656077E-3</v>
      </c>
      <c r="K19" s="2">
        <f t="shared" si="18"/>
        <v>0.22126726845662717</v>
      </c>
      <c r="L19" s="33">
        <f t="shared" si="0"/>
        <v>-5.2506666666666666</v>
      </c>
      <c r="M19" s="1">
        <f t="shared" si="19"/>
        <v>12.5</v>
      </c>
      <c r="N19" s="1">
        <f t="shared" si="60"/>
        <v>13.558005031878563</v>
      </c>
      <c r="O19">
        <f t="shared" si="20"/>
        <v>-0.397673326712361</v>
      </c>
      <c r="P19" s="1">
        <f t="shared" si="1"/>
        <v>-22.796560130007954</v>
      </c>
      <c r="Q19" s="1">
        <f t="shared" si="21"/>
        <v>5.4401192342606155E-3</v>
      </c>
      <c r="R19">
        <f t="shared" si="22"/>
        <v>-0.3872742821912899</v>
      </c>
      <c r="S19">
        <f t="shared" si="2"/>
        <v>0.92196454940155981</v>
      </c>
      <c r="T19" s="1">
        <f t="shared" si="48"/>
        <v>8.5363978535975688E-2</v>
      </c>
      <c r="U19" s="36">
        <f t="shared" si="3"/>
        <v>4.8934764765845928</v>
      </c>
      <c r="V19">
        <f t="shared" si="4"/>
        <v>7.2493333333333334</v>
      </c>
      <c r="W19" s="1">
        <f t="shared" si="23"/>
        <v>12.5</v>
      </c>
      <c r="X19" s="1">
        <f t="shared" si="61"/>
        <v>14.450011549399459</v>
      </c>
      <c r="Y19">
        <f t="shared" si="24"/>
        <v>0.52554388441674971</v>
      </c>
      <c r="Z19" s="1">
        <f t="shared" si="25"/>
        <v>30.12671948885826</v>
      </c>
      <c r="AA19" s="1">
        <f t="shared" si="5"/>
        <v>4.7892070328138759E-3</v>
      </c>
      <c r="AB19">
        <f t="shared" si="6"/>
        <v>0.5016835667259113</v>
      </c>
      <c r="AC19" s="28">
        <f t="shared" si="7"/>
        <v>0.86505121170782029</v>
      </c>
      <c r="AD19" s="1">
        <f t="shared" si="49"/>
        <v>0.15677210535552705</v>
      </c>
      <c r="AE19" s="2">
        <f t="shared" si="8"/>
        <v>8.9869359757945428</v>
      </c>
      <c r="AF19" s="2"/>
      <c r="AG19" s="1">
        <f t="shared" si="9"/>
        <v>8.0264038559747319E-4</v>
      </c>
      <c r="AH19" s="1">
        <f t="shared" si="10"/>
        <v>1.5497634899384192E-2</v>
      </c>
      <c r="AI19">
        <f t="shared" si="26"/>
        <v>5.1744920853990815E-2</v>
      </c>
      <c r="AJ19" s="2">
        <f t="shared" si="50"/>
        <v>2.9662693483179448</v>
      </c>
      <c r="AK19" s="1">
        <f t="shared" si="51"/>
        <v>1.5518405815778982E-2</v>
      </c>
      <c r="AL19" s="1"/>
      <c r="AM19">
        <f t="shared" si="27"/>
        <v>7.4730846301435075E-2</v>
      </c>
      <c r="AN19" s="40">
        <f t="shared" si="28"/>
        <v>0.14874770362546791</v>
      </c>
      <c r="AP19">
        <v>4</v>
      </c>
      <c r="AQ19">
        <f t="shared" si="29"/>
        <v>2.5872460426995411E-2</v>
      </c>
      <c r="AR19" s="2">
        <f t="shared" si="30"/>
        <v>1.4831346741589726</v>
      </c>
      <c r="AT19" s="27">
        <f t="shared" si="52"/>
        <v>0.99933333333333341</v>
      </c>
      <c r="AU19" s="1">
        <f t="shared" si="31"/>
        <v>2.0701192625417722E-3</v>
      </c>
      <c r="AW19" s="1">
        <f t="shared" si="32"/>
        <v>5.3247396786052864E-2</v>
      </c>
      <c r="AX19" s="2">
        <f t="shared" si="33"/>
        <v>3.0523985418756419</v>
      </c>
      <c r="AY19" s="1">
        <f t="shared" si="34"/>
        <v>5.3247396786052864E-2</v>
      </c>
      <c r="AZ19" s="2">
        <f t="shared" si="35"/>
        <v>3.0523985418756419</v>
      </c>
      <c r="BA19" s="1"/>
      <c r="BB19" s="1">
        <f t="shared" si="36"/>
        <v>0.10499231764004369</v>
      </c>
      <c r="BC19" s="2">
        <f t="shared" si="37"/>
        <v>6.0186678901935871</v>
      </c>
      <c r="BE19" s="46">
        <f t="shared" si="53"/>
        <v>0.99933333333333341</v>
      </c>
      <c r="BF19" s="42">
        <f t="shared" si="54"/>
        <v>5.2567468929221331E-2</v>
      </c>
      <c r="BG19" s="46">
        <f t="shared" si="53"/>
        <v>0.99933333333333341</v>
      </c>
      <c r="BH19" s="42">
        <f t="shared" si="38"/>
        <v>5.2567468929221331E-2</v>
      </c>
      <c r="BJ19" s="1">
        <f t="shared" si="39"/>
        <v>6.0118959617400096E-2</v>
      </c>
      <c r="BK19" s="2">
        <f t="shared" si="40"/>
        <v>3.446309786984719</v>
      </c>
      <c r="BL19" s="1">
        <f t="shared" si="41"/>
        <v>6.0118959617400096E-2</v>
      </c>
      <c r="BM19" s="2">
        <f t="shared" si="42"/>
        <v>3.446309786984719</v>
      </c>
      <c r="BO19" s="1">
        <f t="shared" si="43"/>
        <v>0.11186388047139091</v>
      </c>
      <c r="BP19" s="2">
        <f t="shared" si="44"/>
        <v>6.4125791353026633</v>
      </c>
      <c r="BR19" s="27">
        <f t="shared" si="55"/>
        <v>0.99933333333333341</v>
      </c>
      <c r="BS19" s="1">
        <f t="shared" si="56"/>
        <v>4.4888024673308321E-3</v>
      </c>
      <c r="BU19" s="1">
        <f t="shared" si="57"/>
        <v>9.9933333333333332E-3</v>
      </c>
      <c r="BV19">
        <f t="shared" si="45"/>
        <v>4.488802467330832E-5</v>
      </c>
      <c r="BX19" s="41">
        <f t="shared" si="58"/>
        <v>79.946666666666658</v>
      </c>
      <c r="BY19" s="42">
        <f t="shared" si="58"/>
        <v>0.35910419738646654</v>
      </c>
    </row>
    <row r="20" spans="1:77" x14ac:dyDescent="0.2">
      <c r="A20" s="27">
        <f t="shared" si="46"/>
        <v>1.2491666666666668</v>
      </c>
      <c r="B20">
        <f t="shared" si="11"/>
        <v>1.2491666666666668</v>
      </c>
      <c r="C20" s="1">
        <f t="shared" si="12"/>
        <v>12.5</v>
      </c>
      <c r="D20" s="1">
        <f t="shared" si="59"/>
        <v>12.562261634001702</v>
      </c>
      <c r="E20">
        <f t="shared" si="13"/>
        <v>9.9602645454907823E-2</v>
      </c>
      <c r="F20" s="1">
        <f t="shared" si="14"/>
        <v>5.7097057904087283</v>
      </c>
      <c r="G20" s="1">
        <f t="shared" si="15"/>
        <v>6.3367172885155044E-3</v>
      </c>
      <c r="H20">
        <f t="shared" si="16"/>
        <v>9.943803934839282E-2</v>
      </c>
      <c r="I20">
        <f t="shared" si="17"/>
        <v>0.99504375598792005</v>
      </c>
      <c r="J20" s="1">
        <f t="shared" si="47"/>
        <v>5.651364963445097E-3</v>
      </c>
      <c r="K20" s="2">
        <f t="shared" si="18"/>
        <v>0.32396359663061064</v>
      </c>
      <c r="L20" s="33">
        <f t="shared" si="0"/>
        <v>-5.0008333333333335</v>
      </c>
      <c r="M20" s="1">
        <f t="shared" si="19"/>
        <v>12.5</v>
      </c>
      <c r="N20" s="1">
        <f t="shared" si="60"/>
        <v>13.463221532299681</v>
      </c>
      <c r="O20">
        <f t="shared" si="20"/>
        <v>-0.38056384705552132</v>
      </c>
      <c r="P20" s="1">
        <f t="shared" si="1"/>
        <v>-21.815761933119056</v>
      </c>
      <c r="Q20" s="1">
        <f t="shared" si="21"/>
        <v>5.5169877035654005E-3</v>
      </c>
      <c r="R20">
        <f t="shared" si="22"/>
        <v>-0.37144403524340808</v>
      </c>
      <c r="S20">
        <f t="shared" si="2"/>
        <v>0.92845534555092835</v>
      </c>
      <c r="T20" s="1">
        <f t="shared" si="48"/>
        <v>7.7776240077359324E-2</v>
      </c>
      <c r="U20" s="36">
        <f t="shared" si="3"/>
        <v>4.4585105776830183</v>
      </c>
      <c r="V20">
        <f t="shared" si="4"/>
        <v>7.4991666666666665</v>
      </c>
      <c r="W20" s="1">
        <f t="shared" si="23"/>
        <v>12.5</v>
      </c>
      <c r="X20" s="1">
        <f t="shared" si="61"/>
        <v>14.576951008165063</v>
      </c>
      <c r="Y20">
        <f t="shared" si="24"/>
        <v>0.54037047922098469</v>
      </c>
      <c r="Z20" s="1">
        <f t="shared" si="25"/>
        <v>30.976651675088291</v>
      </c>
      <c r="AA20" s="1">
        <f t="shared" si="5"/>
        <v>4.7061591704539519E-3</v>
      </c>
      <c r="AB20">
        <f t="shared" si="6"/>
        <v>0.51445371960611785</v>
      </c>
      <c r="AC20" s="28">
        <f t="shared" si="7"/>
        <v>0.85751814580417474</v>
      </c>
      <c r="AD20" s="1">
        <f t="shared" si="49"/>
        <v>0.16693403667765674</v>
      </c>
      <c r="AE20" s="2">
        <f t="shared" si="8"/>
        <v>9.5694670706936975</v>
      </c>
      <c r="AF20" s="2"/>
      <c r="AG20" s="1">
        <f t="shared" si="9"/>
        <v>1.0019596583729275E-3</v>
      </c>
      <c r="AH20" s="1">
        <f t="shared" si="10"/>
        <v>1.546320458181908E-2</v>
      </c>
      <c r="AI20">
        <f t="shared" si="26"/>
        <v>6.470592229959167E-2</v>
      </c>
      <c r="AJ20" s="2">
        <f t="shared" si="50"/>
        <v>3.7092566923332804</v>
      </c>
      <c r="AK20" s="1">
        <f t="shared" si="51"/>
        <v>1.5495632258678489E-2</v>
      </c>
      <c r="AL20" s="1"/>
      <c r="AM20">
        <f t="shared" si="27"/>
        <v>7.550063860456005E-2</v>
      </c>
      <c r="AN20" s="40">
        <f t="shared" si="28"/>
        <v>0.15027993352818481</v>
      </c>
      <c r="AP20">
        <v>4</v>
      </c>
      <c r="AQ20">
        <f t="shared" si="29"/>
        <v>3.2352961149795842E-2</v>
      </c>
      <c r="AR20" s="2">
        <f t="shared" si="30"/>
        <v>1.8546283461666404</v>
      </c>
      <c r="AT20" s="27">
        <f t="shared" si="52"/>
        <v>1.2491666666666668</v>
      </c>
      <c r="AU20" s="1">
        <f t="shared" si="31"/>
        <v>3.2359945819650511E-3</v>
      </c>
      <c r="AW20" s="1">
        <f t="shared" si="32"/>
        <v>6.6523915857717233E-2</v>
      </c>
      <c r="AX20" s="2">
        <f t="shared" si="33"/>
        <v>3.8134728835634082</v>
      </c>
      <c r="AY20" s="1">
        <f t="shared" si="34"/>
        <v>6.6523915857717233E-2</v>
      </c>
      <c r="AZ20" s="2">
        <f t="shared" si="35"/>
        <v>3.8134728835634082</v>
      </c>
      <c r="BA20" s="1"/>
      <c r="BB20" s="1">
        <f t="shared" si="36"/>
        <v>0.1312298381573089</v>
      </c>
      <c r="BC20" s="2">
        <f t="shared" si="37"/>
        <v>7.5227295758966877</v>
      </c>
      <c r="BE20" s="46">
        <f t="shared" si="53"/>
        <v>1.2491666666666668</v>
      </c>
      <c r="BF20" s="42">
        <f t="shared" si="54"/>
        <v>8.2218712658844548E-2</v>
      </c>
      <c r="BG20" s="46">
        <f t="shared" si="53"/>
        <v>1.2491666666666668</v>
      </c>
      <c r="BH20" s="42">
        <f t="shared" si="38"/>
        <v>8.2218712658844548E-2</v>
      </c>
      <c r="BJ20" s="1">
        <f t="shared" si="39"/>
        <v>7.4964491560170973E-2</v>
      </c>
      <c r="BK20" s="2">
        <f t="shared" si="40"/>
        <v>4.2973275416658518</v>
      </c>
      <c r="BL20" s="1">
        <f t="shared" si="41"/>
        <v>7.4964491560170973E-2</v>
      </c>
      <c r="BM20" s="2">
        <f t="shared" si="42"/>
        <v>4.2973275416658518</v>
      </c>
      <c r="BO20" s="1">
        <f t="shared" si="43"/>
        <v>0.13967041385976264</v>
      </c>
      <c r="BP20" s="2">
        <f t="shared" si="44"/>
        <v>8.0065842339991331</v>
      </c>
      <c r="BR20" s="27">
        <f t="shared" si="55"/>
        <v>1.2491666666666668</v>
      </c>
      <c r="BS20" s="1">
        <f t="shared" si="56"/>
        <v>7.0179885777577047E-3</v>
      </c>
      <c r="BU20" s="1">
        <f t="shared" si="57"/>
        <v>1.2491666666666667E-2</v>
      </c>
      <c r="BV20">
        <f t="shared" si="45"/>
        <v>7.0179885777577053E-5</v>
      </c>
      <c r="BX20" s="41">
        <f t="shared" si="58"/>
        <v>99.933333333333337</v>
      </c>
      <c r="BY20" s="42">
        <f t="shared" si="58"/>
        <v>0.56143908622061645</v>
      </c>
    </row>
    <row r="21" spans="1:77" x14ac:dyDescent="0.2">
      <c r="A21" s="27">
        <f t="shared" si="46"/>
        <v>1.4990000000000001</v>
      </c>
      <c r="B21">
        <f t="shared" si="11"/>
        <v>1.4990000000000001</v>
      </c>
      <c r="C21" s="1">
        <f t="shared" si="12"/>
        <v>12.5</v>
      </c>
      <c r="D21" s="1">
        <f t="shared" si="59"/>
        <v>12.589559205945219</v>
      </c>
      <c r="E21">
        <f t="shared" si="13"/>
        <v>0.11935006091883225</v>
      </c>
      <c r="F21" s="1">
        <f t="shared" si="14"/>
        <v>6.8417232373852883</v>
      </c>
      <c r="G21" s="1">
        <f t="shared" si="15"/>
        <v>6.3092676434931402E-3</v>
      </c>
      <c r="H21">
        <f t="shared" si="16"/>
        <v>0.11906691691732314</v>
      </c>
      <c r="I21">
        <f t="shared" si="17"/>
        <v>0.99288623179889213</v>
      </c>
      <c r="J21" s="1">
        <f t="shared" si="47"/>
        <v>7.8366275606579598E-3</v>
      </c>
      <c r="K21" s="2">
        <f t="shared" si="18"/>
        <v>0.44923342704408686</v>
      </c>
      <c r="L21" s="33">
        <f t="shared" si="0"/>
        <v>-4.7509999999999994</v>
      </c>
      <c r="M21" s="1">
        <f t="shared" si="19"/>
        <v>12.5</v>
      </c>
      <c r="N21" s="1">
        <f t="shared" si="60"/>
        <v>13.372434370749403</v>
      </c>
      <c r="O21">
        <f t="shared" si="20"/>
        <v>-0.36321691371653197</v>
      </c>
      <c r="P21" s="1">
        <f t="shared" si="1"/>
        <v>-20.821351741712022</v>
      </c>
      <c r="Q21" s="1">
        <f t="shared" si="21"/>
        <v>5.592153059510838E-3</v>
      </c>
      <c r="R21">
        <f t="shared" si="22"/>
        <v>-0.35528310465237672</v>
      </c>
      <c r="S21">
        <f t="shared" si="2"/>
        <v>0.93475874724367691</v>
      </c>
      <c r="T21" s="1">
        <f t="shared" si="48"/>
        <v>7.050842194124636E-2</v>
      </c>
      <c r="U21" s="36">
        <f t="shared" si="3"/>
        <v>4.0418840603262245</v>
      </c>
      <c r="V21">
        <f t="shared" si="4"/>
        <v>7.7490000000000006</v>
      </c>
      <c r="W21" s="1">
        <f t="shared" si="23"/>
        <v>12.5</v>
      </c>
      <c r="X21" s="1">
        <f t="shared" si="61"/>
        <v>14.707039164971311</v>
      </c>
      <c r="Y21">
        <f t="shared" si="24"/>
        <v>0.55493793850137407</v>
      </c>
      <c r="Z21" s="1">
        <f t="shared" si="25"/>
        <v>31.811728958677492</v>
      </c>
      <c r="AA21" s="1">
        <f t="shared" si="5"/>
        <v>4.6232726083890539E-3</v>
      </c>
      <c r="AB21">
        <f t="shared" si="6"/>
        <v>0.52689055309353405</v>
      </c>
      <c r="AC21" s="28">
        <f t="shared" si="7"/>
        <v>0.84993314152396116</v>
      </c>
      <c r="AD21" s="1">
        <f t="shared" si="49"/>
        <v>0.17734803188562862</v>
      </c>
      <c r="AE21" s="2">
        <f t="shared" si="8"/>
        <v>10.166447687711194</v>
      </c>
      <c r="AF21" s="2"/>
      <c r="AG21" s="1">
        <f t="shared" si="9"/>
        <v>1.2003862073789494E-3</v>
      </c>
      <c r="AH21" s="1">
        <f t="shared" si="10"/>
        <v>1.5421171576431612E-2</v>
      </c>
      <c r="AI21">
        <f t="shared" si="26"/>
        <v>7.7683499086202062E-2</v>
      </c>
      <c r="AJ21" s="2">
        <f t="shared" si="50"/>
        <v>4.4531942151326023</v>
      </c>
      <c r="AK21" s="1">
        <f t="shared" si="51"/>
        <v>1.5467820138487772E-2</v>
      </c>
      <c r="AL21" s="1"/>
      <c r="AM21">
        <f t="shared" si="27"/>
        <v>7.6444022691627381E-2</v>
      </c>
      <c r="AN21" s="40">
        <f t="shared" si="28"/>
        <v>0.15215768847855768</v>
      </c>
      <c r="AP21">
        <v>4</v>
      </c>
      <c r="AQ21">
        <f t="shared" si="29"/>
        <v>3.8841749543101031E-2</v>
      </c>
      <c r="AR21" s="2">
        <f t="shared" si="30"/>
        <v>2.2265971075663011</v>
      </c>
      <c r="AT21" s="27">
        <f t="shared" si="52"/>
        <v>1.4990000000000001</v>
      </c>
      <c r="AU21" s="1">
        <f t="shared" si="31"/>
        <v>4.6623598022204468E-3</v>
      </c>
      <c r="AW21" s="1">
        <f t="shared" si="32"/>
        <v>7.9776991316974175E-2</v>
      </c>
      <c r="AX21" s="2">
        <f t="shared" si="33"/>
        <v>4.5732033239029777</v>
      </c>
      <c r="AY21" s="1">
        <f t="shared" si="34"/>
        <v>7.9776991316974175E-2</v>
      </c>
      <c r="AZ21" s="2">
        <f t="shared" si="35"/>
        <v>4.5732033239029777</v>
      </c>
      <c r="BA21" s="1"/>
      <c r="BB21" s="1">
        <f t="shared" si="36"/>
        <v>0.15746049040317622</v>
      </c>
      <c r="BC21" s="2">
        <f t="shared" si="37"/>
        <v>9.02639753903558</v>
      </c>
      <c r="BE21" s="46">
        <f t="shared" si="53"/>
        <v>1.4990000000000001</v>
      </c>
      <c r="BF21" s="42">
        <f t="shared" si="54"/>
        <v>0.11853988917729605</v>
      </c>
      <c r="BG21" s="46">
        <f t="shared" si="53"/>
        <v>1.4990000000000001</v>
      </c>
      <c r="BH21" s="42">
        <f t="shared" si="38"/>
        <v>0.11853988917729605</v>
      </c>
      <c r="BJ21" s="1">
        <f t="shared" si="39"/>
        <v>8.9688629540977866E-2</v>
      </c>
      <c r="BK21" s="2">
        <f t="shared" si="40"/>
        <v>5.1413864068076487</v>
      </c>
      <c r="BL21" s="1">
        <f t="shared" si="41"/>
        <v>8.9688629540977866E-2</v>
      </c>
      <c r="BM21" s="2">
        <f t="shared" si="42"/>
        <v>5.1413864068076487</v>
      </c>
      <c r="BO21" s="1">
        <f t="shared" si="43"/>
        <v>0.16737212862717993</v>
      </c>
      <c r="BP21" s="2">
        <f t="shared" si="44"/>
        <v>9.5945806219402492</v>
      </c>
      <c r="BR21" s="27">
        <f t="shared" si="55"/>
        <v>1.4990000000000001</v>
      </c>
      <c r="BS21" s="1">
        <f t="shared" si="56"/>
        <v>1.0113373683274744E-2</v>
      </c>
      <c r="BU21" s="1">
        <f t="shared" si="57"/>
        <v>1.499E-2</v>
      </c>
      <c r="BV21">
        <f t="shared" si="45"/>
        <v>1.0113373683274744E-4</v>
      </c>
      <c r="BX21" s="41">
        <f t="shared" si="58"/>
        <v>119.92</v>
      </c>
      <c r="BY21" s="42">
        <f t="shared" si="58"/>
        <v>0.80906989466197954</v>
      </c>
    </row>
    <row r="22" spans="1:77" x14ac:dyDescent="0.2">
      <c r="A22" s="27">
        <f t="shared" si="46"/>
        <v>1.7488333333333335</v>
      </c>
      <c r="B22">
        <f t="shared" si="11"/>
        <v>1.7488333333333335</v>
      </c>
      <c r="C22" s="1">
        <f t="shared" si="12"/>
        <v>12.5</v>
      </c>
      <c r="D22" s="1">
        <f t="shared" si="59"/>
        <v>12.621743858428509</v>
      </c>
      <c r="E22">
        <f t="shared" si="13"/>
        <v>0.13900440114350746</v>
      </c>
      <c r="F22" s="1">
        <f t="shared" si="14"/>
        <v>7.9684051610927833</v>
      </c>
      <c r="G22" s="1">
        <f t="shared" si="15"/>
        <v>6.2771321966528801E-3</v>
      </c>
      <c r="H22">
        <f t="shared" si="16"/>
        <v>0.13855718773483927</v>
      </c>
      <c r="I22">
        <f t="shared" si="17"/>
        <v>0.99035443439559179</v>
      </c>
      <c r="J22" s="1">
        <f t="shared" si="47"/>
        <v>1.041311741922684E-2</v>
      </c>
      <c r="K22" s="2">
        <f t="shared" si="18"/>
        <v>0.5969302979174621</v>
      </c>
      <c r="L22" s="33">
        <f t="shared" si="0"/>
        <v>-4.5011666666666663</v>
      </c>
      <c r="M22" s="1">
        <f t="shared" si="19"/>
        <v>12.5</v>
      </c>
      <c r="N22" s="1">
        <f t="shared" si="60"/>
        <v>13.285725473646936</v>
      </c>
      <c r="O22">
        <f t="shared" si="20"/>
        <v>-0.34563820324194544</v>
      </c>
      <c r="P22" s="1">
        <f t="shared" si="1"/>
        <v>-19.813654962914068</v>
      </c>
      <c r="Q22" s="1">
        <f t="shared" si="21"/>
        <v>5.665385301660701E-3</v>
      </c>
      <c r="R22">
        <f t="shared" si="22"/>
        <v>-0.33879720573746691</v>
      </c>
      <c r="S22">
        <f t="shared" si="2"/>
        <v>0.94085942275373136</v>
      </c>
      <c r="T22" s="1">
        <f t="shared" si="48"/>
        <v>6.3567082613497181E-2</v>
      </c>
      <c r="U22" s="36">
        <f t="shared" si="3"/>
        <v>3.6439728886718128</v>
      </c>
      <c r="V22">
        <f t="shared" si="4"/>
        <v>7.9988333333333337</v>
      </c>
      <c r="W22" s="1">
        <f t="shared" si="23"/>
        <v>12.5</v>
      </c>
      <c r="X22" s="1">
        <f t="shared" si="61"/>
        <v>14.840193216209972</v>
      </c>
      <c r="Y22">
        <f t="shared" si="24"/>
        <v>0.56924697565765248</v>
      </c>
      <c r="Z22" s="1">
        <f t="shared" si="25"/>
        <v>32.631992235152047</v>
      </c>
      <c r="AA22" s="1">
        <f t="shared" si="5"/>
        <v>4.5406799236240832E-3</v>
      </c>
      <c r="AB22">
        <f t="shared" si="6"/>
        <v>0.5389979238677427</v>
      </c>
      <c r="AC22" s="28">
        <f t="shared" si="7"/>
        <v>0.84230709249433666</v>
      </c>
      <c r="AD22" s="1">
        <f t="shared" si="49"/>
        <v>0.18800746227164547</v>
      </c>
      <c r="AE22" s="2">
        <f t="shared" si="8"/>
        <v>10.777497837228083</v>
      </c>
      <c r="AF22" s="2"/>
      <c r="AG22" s="1">
        <f t="shared" si="9"/>
        <v>1.3977421263605969E-3</v>
      </c>
      <c r="AH22" s="1">
        <f t="shared" si="10"/>
        <v>1.5371563755255693E-2</v>
      </c>
      <c r="AI22">
        <f t="shared" si="26"/>
        <v>9.0681001292334834E-2</v>
      </c>
      <c r="AJ22" s="2">
        <f t="shared" si="50"/>
        <v>5.198273959433207</v>
      </c>
      <c r="AK22" s="1">
        <f t="shared" si="51"/>
        <v>1.5434981546269938E-2</v>
      </c>
      <c r="AL22" s="1"/>
      <c r="AM22">
        <f t="shared" si="27"/>
        <v>7.7562536194887621E-2</v>
      </c>
      <c r="AN22" s="40">
        <f t="shared" si="28"/>
        <v>0.15438402905033363</v>
      </c>
      <c r="AP22">
        <v>4</v>
      </c>
      <c r="AQ22">
        <f t="shared" si="29"/>
        <v>4.5340500646167417E-2</v>
      </c>
      <c r="AR22" s="2">
        <f t="shared" si="30"/>
        <v>2.5991369797166035</v>
      </c>
      <c r="AT22" s="27">
        <f t="shared" si="52"/>
        <v>1.7488333333333335</v>
      </c>
      <c r="AU22" s="1">
        <f t="shared" si="31"/>
        <v>6.3500650319092099E-3</v>
      </c>
      <c r="AW22" s="1">
        <f t="shared" si="32"/>
        <v>9.3002043490965899E-2</v>
      </c>
      <c r="AX22" s="2">
        <f t="shared" si="33"/>
        <v>5.3313273338770264</v>
      </c>
      <c r="AY22" s="1">
        <f t="shared" si="34"/>
        <v>9.3002043490965899E-2</v>
      </c>
      <c r="AZ22" s="2">
        <f t="shared" si="35"/>
        <v>5.3313273338770264</v>
      </c>
      <c r="BA22" s="1"/>
      <c r="BB22" s="1">
        <f t="shared" si="36"/>
        <v>0.18368304478330072</v>
      </c>
      <c r="BC22" s="2">
        <f t="shared" si="37"/>
        <v>10.529601293310233</v>
      </c>
      <c r="BE22" s="46">
        <f t="shared" si="53"/>
        <v>1.7488333333333335</v>
      </c>
      <c r="BF22" s="42">
        <f t="shared" si="54"/>
        <v>0.16158017337328578</v>
      </c>
      <c r="BG22" s="46">
        <f t="shared" si="53"/>
        <v>1.7488333333333335</v>
      </c>
      <c r="BH22" s="42">
        <f t="shared" si="38"/>
        <v>0.16158017337328578</v>
      </c>
      <c r="BJ22" s="1">
        <f t="shared" si="39"/>
        <v>0.10426847696810458</v>
      </c>
      <c r="BK22" s="2">
        <f t="shared" si="40"/>
        <v>5.9771738389359319</v>
      </c>
      <c r="BL22" s="1">
        <f t="shared" si="41"/>
        <v>0.10426847696810458</v>
      </c>
      <c r="BM22" s="2">
        <f t="shared" si="42"/>
        <v>5.9771738389359319</v>
      </c>
      <c r="BO22" s="1">
        <f t="shared" si="43"/>
        <v>0.1949494782604394</v>
      </c>
      <c r="BP22" s="2">
        <f t="shared" si="44"/>
        <v>11.175447798369138</v>
      </c>
      <c r="BR22" s="27">
        <f t="shared" si="55"/>
        <v>1.7488333333333335</v>
      </c>
      <c r="BS22" s="1">
        <f t="shared" si="56"/>
        <v>1.3777474136657196E-2</v>
      </c>
      <c r="BU22" s="1">
        <f t="shared" si="57"/>
        <v>1.7488333333333335E-2</v>
      </c>
      <c r="BV22">
        <f t="shared" si="45"/>
        <v>1.3777474136657196E-4</v>
      </c>
      <c r="BX22" s="41">
        <f t="shared" si="58"/>
        <v>139.90666666666667</v>
      </c>
      <c r="BY22" s="42">
        <f t="shared" si="58"/>
        <v>1.1021979309325756</v>
      </c>
    </row>
    <row r="23" spans="1:77" x14ac:dyDescent="0.2">
      <c r="A23" s="27">
        <f t="shared" si="46"/>
        <v>1.9986666666666668</v>
      </c>
      <c r="B23">
        <f t="shared" si="11"/>
        <v>1.9986666666666668</v>
      </c>
      <c r="C23" s="1">
        <f t="shared" si="12"/>
        <v>12.5</v>
      </c>
      <c r="D23" s="1">
        <f t="shared" si="59"/>
        <v>12.658778315637115</v>
      </c>
      <c r="E23">
        <f t="shared" si="13"/>
        <v>0.15855125629588276</v>
      </c>
      <c r="F23" s="1">
        <f t="shared" si="14"/>
        <v>9.0889255201461445</v>
      </c>
      <c r="G23" s="1">
        <f t="shared" si="15"/>
        <v>6.2404572314784506E-3</v>
      </c>
      <c r="H23">
        <f t="shared" si="16"/>
        <v>0.15788780061009181</v>
      </c>
      <c r="I23">
        <f t="shared" si="17"/>
        <v>0.98745705851875298</v>
      </c>
      <c r="J23" s="1">
        <f t="shared" si="47"/>
        <v>1.3377850484625541E-2</v>
      </c>
      <c r="K23" s="2">
        <f t="shared" si="18"/>
        <v>0.76688314880019026</v>
      </c>
      <c r="L23" s="33">
        <f t="shared" si="0"/>
        <v>-4.2513333333333332</v>
      </c>
      <c r="M23" s="1">
        <f t="shared" si="19"/>
        <v>12.5</v>
      </c>
      <c r="N23" s="1">
        <f t="shared" si="60"/>
        <v>13.203175190502893</v>
      </c>
      <c r="O23">
        <f t="shared" si="20"/>
        <v>-0.32783411739265966</v>
      </c>
      <c r="P23" s="1">
        <f t="shared" si="1"/>
        <v>-18.79303857664928</v>
      </c>
      <c r="Q23" s="1">
        <f t="shared" si="21"/>
        <v>5.7364502069531488E-3</v>
      </c>
      <c r="R23">
        <f t="shared" si="22"/>
        <v>-0.32199325328890116</v>
      </c>
      <c r="S23">
        <f t="shared" si="2"/>
        <v>0.9467419631749876</v>
      </c>
      <c r="T23" s="1">
        <f t="shared" si="48"/>
        <v>5.6958654343126844E-2</v>
      </c>
      <c r="U23" s="36">
        <f t="shared" si="3"/>
        <v>3.2651457903703283</v>
      </c>
      <c r="V23">
        <f t="shared" si="4"/>
        <v>8.2486666666666668</v>
      </c>
      <c r="W23" s="1">
        <f t="shared" si="23"/>
        <v>12.5</v>
      </c>
      <c r="X23" s="1">
        <f t="shared" si="61"/>
        <v>14.976331385816012</v>
      </c>
      <c r="Y23">
        <f t="shared" si="24"/>
        <v>0.58329870224495328</v>
      </c>
      <c r="Z23" s="1">
        <f t="shared" si="25"/>
        <v>33.437505224232986</v>
      </c>
      <c r="AA23" s="1">
        <f t="shared" si="5"/>
        <v>4.4585035571001524E-3</v>
      </c>
      <c r="AB23">
        <f t="shared" si="6"/>
        <v>0.55078019136775558</v>
      </c>
      <c r="AC23" s="28">
        <f t="shared" si="7"/>
        <v>0.83465033444964165</v>
      </c>
      <c r="AD23" s="1">
        <f t="shared" si="49"/>
        <v>0.19890578138620507</v>
      </c>
      <c r="AE23" s="2">
        <f t="shared" si="8"/>
        <v>11.402242245069079</v>
      </c>
      <c r="AF23" s="2"/>
      <c r="AG23" s="1">
        <f t="shared" si="9"/>
        <v>1.5938492450062814E-3</v>
      </c>
      <c r="AH23" s="1">
        <f t="shared" si="10"/>
        <v>1.5314413157272739E-2</v>
      </c>
      <c r="AI23">
        <f t="shared" si="26"/>
        <v>0.10370176644113588</v>
      </c>
      <c r="AJ23" s="2">
        <f t="shared" si="50"/>
        <v>5.9446872482179796</v>
      </c>
      <c r="AK23" s="1">
        <f t="shared" si="51"/>
        <v>1.5397129789913946E-2</v>
      </c>
      <c r="AL23" s="1"/>
      <c r="AM23">
        <f t="shared" si="27"/>
        <v>7.8858012835959668E-2</v>
      </c>
      <c r="AN23" s="40">
        <f t="shared" si="28"/>
        <v>0.15696260516711716</v>
      </c>
      <c r="AP23">
        <v>4</v>
      </c>
      <c r="AQ23">
        <f t="shared" si="29"/>
        <v>5.1850883220567939E-2</v>
      </c>
      <c r="AR23" s="2">
        <f t="shared" si="30"/>
        <v>2.9723436241089898</v>
      </c>
      <c r="AT23" s="27">
        <f t="shared" si="52"/>
        <v>1.9986666666666668</v>
      </c>
      <c r="AU23" s="1">
        <f t="shared" si="31"/>
        <v>8.3001199345244178E-3</v>
      </c>
      <c r="AW23" s="1">
        <f t="shared" si="32"/>
        <v>0.10619455123713177</v>
      </c>
      <c r="AX23" s="2">
        <f t="shared" si="33"/>
        <v>6.0875857397081896</v>
      </c>
      <c r="AY23" s="1">
        <f t="shared" si="34"/>
        <v>0.10619455123713177</v>
      </c>
      <c r="AZ23" s="2">
        <f t="shared" si="35"/>
        <v>6.0875857397081896</v>
      </c>
      <c r="BA23" s="1"/>
      <c r="BB23" s="1">
        <f t="shared" si="36"/>
        <v>0.20989631767826766</v>
      </c>
      <c r="BC23" s="2">
        <f t="shared" si="37"/>
        <v>12.032272987926172</v>
      </c>
      <c r="BE23" s="46">
        <f t="shared" si="53"/>
        <v>1.9986666666666668</v>
      </c>
      <c r="BF23" s="42">
        <f t="shared" si="54"/>
        <v>0.21139833328652771</v>
      </c>
      <c r="BG23" s="46">
        <f t="shared" si="53"/>
        <v>1.9986666666666668</v>
      </c>
      <c r="BH23" s="42">
        <f t="shared" si="38"/>
        <v>0.21139833328652771</v>
      </c>
      <c r="BJ23" s="1">
        <f t="shared" si="39"/>
        <v>0.11868185508645512</v>
      </c>
      <c r="BK23" s="2">
        <f t="shared" si="40"/>
        <v>6.8034184444464714</v>
      </c>
      <c r="BL23" s="1">
        <f t="shared" si="41"/>
        <v>0.11868185508645512</v>
      </c>
      <c r="BM23" s="2">
        <f t="shared" si="42"/>
        <v>6.8034184444464714</v>
      </c>
      <c r="BO23" s="1">
        <f t="shared" si="43"/>
        <v>0.222383621527591</v>
      </c>
      <c r="BP23" s="2">
        <f t="shared" si="44"/>
        <v>12.748105692664451</v>
      </c>
      <c r="BR23" s="27">
        <f t="shared" si="55"/>
        <v>1.9986666666666668</v>
      </c>
      <c r="BS23" s="1">
        <f t="shared" si="56"/>
        <v>1.8013283047625436E-2</v>
      </c>
      <c r="BU23" s="1">
        <f t="shared" si="57"/>
        <v>1.9986666666666666E-2</v>
      </c>
      <c r="BV23">
        <f t="shared" si="45"/>
        <v>1.8013283047625436E-4</v>
      </c>
      <c r="BX23" s="41">
        <f t="shared" si="58"/>
        <v>159.89333333333332</v>
      </c>
      <c r="BY23" s="42">
        <f t="shared" si="58"/>
        <v>1.4410626438100349</v>
      </c>
    </row>
    <row r="24" spans="1:77" x14ac:dyDescent="0.2">
      <c r="A24" s="27">
        <f t="shared" si="46"/>
        <v>2.2484999999999999</v>
      </c>
      <c r="B24">
        <f t="shared" si="11"/>
        <v>2.2484999999999999</v>
      </c>
      <c r="C24" s="1">
        <f t="shared" si="12"/>
        <v>12.5</v>
      </c>
      <c r="D24" s="1">
        <f t="shared" si="59"/>
        <v>12.700620152181546</v>
      </c>
      <c r="E24">
        <f t="shared" si="13"/>
        <v>0.17797670178198516</v>
      </c>
      <c r="F24" s="1">
        <f t="shared" si="14"/>
        <v>10.202486089413162</v>
      </c>
      <c r="G24" s="1">
        <f t="shared" si="15"/>
        <v>6.1994069402444389E-3</v>
      </c>
      <c r="H24">
        <f t="shared" si="16"/>
        <v>0.17703859914382072</v>
      </c>
      <c r="I24">
        <f t="shared" si="17"/>
        <v>0.98420390896053322</v>
      </c>
      <c r="J24" s="1">
        <f t="shared" si="47"/>
        <v>1.6727430461497994E-2</v>
      </c>
      <c r="K24" s="2">
        <f t="shared" si="18"/>
        <v>0.95889728760179582</v>
      </c>
      <c r="L24" s="33">
        <f t="shared" si="0"/>
        <v>-4.0015000000000001</v>
      </c>
      <c r="M24" s="1">
        <f t="shared" si="19"/>
        <v>12.5</v>
      </c>
      <c r="N24" s="1">
        <f t="shared" si="60"/>
        <v>13.124861989750597</v>
      </c>
      <c r="O24">
        <f t="shared" si="20"/>
        <v>-0.30981179416119781</v>
      </c>
      <c r="P24" s="1">
        <f t="shared" si="1"/>
        <v>-17.759911767202421</v>
      </c>
      <c r="Q24" s="1">
        <f t="shared" si="21"/>
        <v>5.8051107437420944E-3</v>
      </c>
      <c r="R24">
        <f t="shared" si="22"/>
        <v>-0.30487939630335409</v>
      </c>
      <c r="S24">
        <f t="shared" si="2"/>
        <v>0.95239096683541802</v>
      </c>
      <c r="T24" s="1">
        <f t="shared" si="48"/>
        <v>5.0689418792576116E-2</v>
      </c>
      <c r="U24" s="36">
        <f t="shared" si="3"/>
        <v>2.9057628607209236</v>
      </c>
      <c r="V24">
        <f t="shared" si="4"/>
        <v>8.4984999999999999</v>
      </c>
      <c r="W24" s="1">
        <f t="shared" si="23"/>
        <v>12.5</v>
      </c>
      <c r="X24" s="1">
        <f t="shared" si="61"/>
        <v>15.115373043692967</v>
      </c>
      <c r="Y24">
        <f t="shared" si="24"/>
        <v>0.59709459662116038</v>
      </c>
      <c r="Z24" s="1">
        <f t="shared" si="25"/>
        <v>34.228352672550592</v>
      </c>
      <c r="AA24" s="1">
        <f t="shared" si="5"/>
        <v>4.3768560174202113E-3</v>
      </c>
      <c r="AB24">
        <f t="shared" si="6"/>
        <v>0.56224216070843713</v>
      </c>
      <c r="AC24" s="28">
        <f t="shared" si="7"/>
        <v>0.82697264327298514</v>
      </c>
      <c r="AD24" s="1">
        <f t="shared" si="49"/>
        <v>0.21003653451844964</v>
      </c>
      <c r="AE24" s="2">
        <f t="shared" si="8"/>
        <v>12.040310895962081</v>
      </c>
      <c r="AF24" s="2"/>
      <c r="AG24" s="1">
        <f t="shared" si="9"/>
        <v>1.7885286455412155E-3</v>
      </c>
      <c r="AH24" s="1">
        <f t="shared" si="10"/>
        <v>1.5249755767596105E-2</v>
      </c>
      <c r="AI24">
        <f t="shared" si="26"/>
        <v>0.11674909342917658</v>
      </c>
      <c r="AJ24" s="2">
        <f t="shared" si="50"/>
        <v>6.6926231902075743</v>
      </c>
      <c r="AK24" s="1">
        <f t="shared" si="51"/>
        <v>1.5354279067649258E-2</v>
      </c>
      <c r="AL24" s="1"/>
      <c r="AM24">
        <f t="shared" si="27"/>
        <v>8.0332587310302059E-2</v>
      </c>
      <c r="AN24" s="40">
        <f t="shared" si="28"/>
        <v>0.15989766582464582</v>
      </c>
      <c r="AP24">
        <v>4</v>
      </c>
      <c r="AQ24">
        <f t="shared" si="29"/>
        <v>5.8374546714588291E-2</v>
      </c>
      <c r="AR24" s="2">
        <f t="shared" si="30"/>
        <v>3.3463115951037872</v>
      </c>
      <c r="AT24" s="27">
        <f t="shared" si="52"/>
        <v>2.2484999999999999</v>
      </c>
      <c r="AU24" s="1">
        <f t="shared" si="31"/>
        <v>1.0513695494029879E-2</v>
      </c>
      <c r="AW24" s="1">
        <f t="shared" si="32"/>
        <v>0.11935006091883223</v>
      </c>
      <c r="AX24" s="2">
        <f t="shared" si="33"/>
        <v>6.8417232373852874</v>
      </c>
      <c r="AY24" s="1">
        <f t="shared" si="34"/>
        <v>0.11935006091883223</v>
      </c>
      <c r="AZ24" s="2">
        <f t="shared" si="35"/>
        <v>6.8417232373852874</v>
      </c>
      <c r="BA24" s="1"/>
      <c r="BB24" s="1">
        <f t="shared" si="36"/>
        <v>0.23609915434800882</v>
      </c>
      <c r="BC24" s="2">
        <f t="shared" si="37"/>
        <v>13.534346427592862</v>
      </c>
      <c r="BE24" s="46">
        <f t="shared" si="53"/>
        <v>2.2484999999999999</v>
      </c>
      <c r="BF24" s="42">
        <f t="shared" si="54"/>
        <v>0.26806305988211326</v>
      </c>
      <c r="BG24" s="46">
        <f t="shared" si="53"/>
        <v>2.2484999999999999</v>
      </c>
      <c r="BH24" s="42">
        <f t="shared" si="38"/>
        <v>0.26806305988211326</v>
      </c>
      <c r="BJ24" s="1">
        <f t="shared" si="39"/>
        <v>0.1329073939914</v>
      </c>
      <c r="BK24" s="2">
        <f t="shared" si="40"/>
        <v>7.6188951969592349</v>
      </c>
      <c r="BL24" s="1">
        <f t="shared" si="41"/>
        <v>0.1329073939914</v>
      </c>
      <c r="BM24" s="2">
        <f t="shared" si="42"/>
        <v>7.6188951969592349</v>
      </c>
      <c r="BO24" s="1">
        <f t="shared" si="43"/>
        <v>0.24965648742057658</v>
      </c>
      <c r="BP24" s="2">
        <f t="shared" si="44"/>
        <v>14.31151838716681</v>
      </c>
      <c r="BR24" s="27">
        <f t="shared" si="55"/>
        <v>2.2484999999999999</v>
      </c>
      <c r="BS24" s="1">
        <f t="shared" si="56"/>
        <v>2.2824279257323176E-2</v>
      </c>
      <c r="BU24" s="1">
        <f t="shared" si="57"/>
        <v>2.2484999999999998E-2</v>
      </c>
      <c r="BV24">
        <f t="shared" si="45"/>
        <v>2.2824279257323176E-4</v>
      </c>
      <c r="BX24" s="41">
        <f t="shared" si="58"/>
        <v>179.87999999999997</v>
      </c>
      <c r="BY24" s="42">
        <f t="shared" si="58"/>
        <v>1.8259423405858541</v>
      </c>
    </row>
    <row r="25" spans="1:77" x14ac:dyDescent="0.2">
      <c r="A25" s="27">
        <f t="shared" si="46"/>
        <v>2.4983333333333331</v>
      </c>
      <c r="B25">
        <f t="shared" si="11"/>
        <v>2.4983333333333331</v>
      </c>
      <c r="C25" s="1">
        <f t="shared" si="12"/>
        <v>12.5</v>
      </c>
      <c r="D25" s="1">
        <f t="shared" si="59"/>
        <v>12.747222028522311</v>
      </c>
      <c r="E25">
        <f t="shared" si="13"/>
        <v>0.19726735143498281</v>
      </c>
      <c r="F25" s="1">
        <f t="shared" si="14"/>
        <v>11.308319509011753</v>
      </c>
      <c r="G25" s="1">
        <f t="shared" si="15"/>
        <v>6.1541616466799717E-3</v>
      </c>
      <c r="H25">
        <f t="shared" si="16"/>
        <v>0.1959904148325991</v>
      </c>
      <c r="I25">
        <f t="shared" si="17"/>
        <v>0.98060581137057601</v>
      </c>
      <c r="J25" s="1">
        <f t="shared" si="47"/>
        <v>2.0458067660224958E-2</v>
      </c>
      <c r="K25" s="2">
        <f t="shared" si="18"/>
        <v>1.1727554709683097</v>
      </c>
      <c r="L25" s="33">
        <f t="shared" si="0"/>
        <v>-3.7516666666666669</v>
      </c>
      <c r="M25" s="1">
        <f t="shared" si="19"/>
        <v>12.5</v>
      </c>
      <c r="N25" s="1">
        <f t="shared" si="60"/>
        <v>13.050862146914961</v>
      </c>
      <c r="O25">
        <f t="shared" si="20"/>
        <v>-0.29157911414748322</v>
      </c>
      <c r="P25" s="1">
        <f t="shared" si="1"/>
        <v>-16.71472628870923</v>
      </c>
      <c r="Q25" s="1">
        <f t="shared" si="21"/>
        <v>5.8711286287468634E-3</v>
      </c>
      <c r="R25">
        <f t="shared" si="22"/>
        <v>-0.28746504441114701</v>
      </c>
      <c r="S25">
        <f t="shared" si="2"/>
        <v>0.95779112975726455</v>
      </c>
      <c r="T25" s="1">
        <f t="shared" si="48"/>
        <v>4.4765482074579865E-2</v>
      </c>
      <c r="U25" s="36">
        <f t="shared" si="3"/>
        <v>2.5661741316638138</v>
      </c>
      <c r="V25">
        <f t="shared" si="4"/>
        <v>8.7483333333333331</v>
      </c>
      <c r="W25" s="1">
        <f t="shared" si="23"/>
        <v>12.5</v>
      </c>
      <c r="X25" s="1">
        <f t="shared" si="61"/>
        <v>15.257238810188136</v>
      </c>
      <c r="Y25">
        <f t="shared" si="24"/>
        <v>0.61063647332513027</v>
      </c>
      <c r="Z25" s="1">
        <f t="shared" si="25"/>
        <v>35.004638598255873</v>
      </c>
      <c r="AA25" s="1">
        <f t="shared" si="5"/>
        <v>4.2958401434829699E-3</v>
      </c>
      <c r="AB25">
        <f t="shared" si="6"/>
        <v>0.57338902813080228</v>
      </c>
      <c r="AC25" s="28">
        <f t="shared" si="7"/>
        <v>0.81928323699390682</v>
      </c>
      <c r="AD25" s="1">
        <f t="shared" si="49"/>
        <v>0.22139336705975735</v>
      </c>
      <c r="AE25" s="2">
        <f t="shared" si="8"/>
        <v>12.69133951297972</v>
      </c>
      <c r="AF25" s="2"/>
      <c r="AG25" s="1">
        <f t="shared" si="9"/>
        <v>1.9816000469503915E-3</v>
      </c>
      <c r="AH25" s="1">
        <f t="shared" si="10"/>
        <v>1.5177631415487069E-2</v>
      </c>
      <c r="AI25">
        <f t="shared" si="26"/>
        <v>0.12982620781266169</v>
      </c>
      <c r="AJ25" s="2">
        <f t="shared" si="50"/>
        <v>7.4422666898978029</v>
      </c>
      <c r="AK25" s="1">
        <f t="shared" si="51"/>
        <v>1.5306444202702789E-2</v>
      </c>
      <c r="AL25" s="1"/>
      <c r="AM25">
        <f t="shared" si="27"/>
        <v>8.1988698581182753E-2</v>
      </c>
      <c r="AN25" s="40">
        <f t="shared" si="28"/>
        <v>0.16319406564725863</v>
      </c>
      <c r="AP25">
        <v>4</v>
      </c>
      <c r="AQ25">
        <f t="shared" si="29"/>
        <v>6.4913103906330843E-2</v>
      </c>
      <c r="AR25" s="2">
        <f t="shared" si="30"/>
        <v>3.7211333449489015</v>
      </c>
      <c r="AT25" s="27">
        <f t="shared" si="52"/>
        <v>2.4983333333333331</v>
      </c>
      <c r="AU25" s="1">
        <f t="shared" si="31"/>
        <v>1.2992125539628082E-2</v>
      </c>
      <c r="AW25" s="1">
        <f t="shared" si="32"/>
        <v>0.1324641950353268</v>
      </c>
      <c r="AX25" s="2">
        <f t="shared" si="33"/>
        <v>7.5934888873754218</v>
      </c>
      <c r="AY25" s="1">
        <f t="shared" si="34"/>
        <v>0.1324641950353268</v>
      </c>
      <c r="AZ25" s="2">
        <f t="shared" si="35"/>
        <v>7.5934888873754218</v>
      </c>
      <c r="BA25" s="1"/>
      <c r="BB25" s="1">
        <f t="shared" si="36"/>
        <v>0.26229040284798849</v>
      </c>
      <c r="BC25" s="2">
        <f t="shared" si="37"/>
        <v>15.035755577273227</v>
      </c>
      <c r="BE25" s="46">
        <f t="shared" si="53"/>
        <v>2.4983333333333331</v>
      </c>
      <c r="BF25" s="42">
        <f t="shared" si="54"/>
        <v>0.33165335083801611</v>
      </c>
      <c r="BG25" s="46">
        <f t="shared" si="53"/>
        <v>2.4983333333333331</v>
      </c>
      <c r="BH25" s="42">
        <f t="shared" si="38"/>
        <v>0.33165335083801611</v>
      </c>
      <c r="BJ25" s="1">
        <f t="shared" si="39"/>
        <v>0.14692461190557304</v>
      </c>
      <c r="BK25" s="2">
        <f t="shared" si="40"/>
        <v>8.4224299818481363</v>
      </c>
      <c r="BL25" s="1">
        <f t="shared" si="41"/>
        <v>0.14692461190557304</v>
      </c>
      <c r="BM25" s="2">
        <f t="shared" si="42"/>
        <v>8.4224299818481363</v>
      </c>
      <c r="BO25" s="1">
        <f t="shared" si="43"/>
        <v>0.27675081971823473</v>
      </c>
      <c r="BP25" s="2">
        <f t="shared" si="44"/>
        <v>15.864696671745939</v>
      </c>
      <c r="BR25" s="27">
        <f t="shared" si="55"/>
        <v>2.4983333333333331</v>
      </c>
      <c r="BS25" s="1">
        <f t="shared" si="56"/>
        <v>2.8214437198573982E-2</v>
      </c>
      <c r="BU25" s="1">
        <f t="shared" si="57"/>
        <v>2.498333333333333E-2</v>
      </c>
      <c r="BV25">
        <f t="shared" si="45"/>
        <v>2.8214437198573981E-4</v>
      </c>
      <c r="BX25" s="41">
        <f t="shared" si="58"/>
        <v>199.86666666666665</v>
      </c>
      <c r="BY25" s="42">
        <f t="shared" si="58"/>
        <v>2.2571549758859182</v>
      </c>
    </row>
    <row r="26" spans="1:77" x14ac:dyDescent="0.2">
      <c r="A26" s="27">
        <f t="shared" si="46"/>
        <v>2.7481666666666662</v>
      </c>
      <c r="B26">
        <f t="shared" si="11"/>
        <v>2.7481666666666662</v>
      </c>
      <c r="C26" s="1">
        <f t="shared" si="12"/>
        <v>12.5</v>
      </c>
      <c r="D26" s="1">
        <f t="shared" si="59"/>
        <v>12.798531948148497</v>
      </c>
      <c r="E26">
        <f t="shared" si="13"/>
        <v>0.21641040495718702</v>
      </c>
      <c r="F26" s="1">
        <f t="shared" si="14"/>
        <v>12.405692003915179</v>
      </c>
      <c r="G26" s="1">
        <f t="shared" si="15"/>
        <v>6.1049159092424832E-3</v>
      </c>
      <c r="H26">
        <f t="shared" si="16"/>
        <v>0.21472514799357362</v>
      </c>
      <c r="I26">
        <f t="shared" si="17"/>
        <v>0.97667451631499935</v>
      </c>
      <c r="J26" s="1">
        <f t="shared" si="47"/>
        <v>2.4565599584936357E-2</v>
      </c>
      <c r="K26" s="2">
        <f t="shared" si="18"/>
        <v>1.4082190844867974</v>
      </c>
      <c r="L26" s="33">
        <f t="shared" si="0"/>
        <v>-3.5018333333333338</v>
      </c>
      <c r="M26" s="1">
        <f t="shared" si="19"/>
        <v>12.5</v>
      </c>
      <c r="N26" s="1">
        <f t="shared" si="60"/>
        <v>12.981249427325725</v>
      </c>
      <c r="O26">
        <f t="shared" si="20"/>
        <v>-0.27314470186336681</v>
      </c>
      <c r="P26" s="1">
        <f t="shared" si="1"/>
        <v>-15.657976539938224</v>
      </c>
      <c r="Q26" s="1">
        <f t="shared" si="21"/>
        <v>5.9342660156700578E-3</v>
      </c>
      <c r="R26">
        <f t="shared" si="22"/>
        <v>-0.26976088495471956</v>
      </c>
      <c r="S26">
        <f t="shared" si="2"/>
        <v>0.9629273414689431</v>
      </c>
      <c r="T26" s="1">
        <f t="shared" si="48"/>
        <v>3.9192749352292826E-2</v>
      </c>
      <c r="U26" s="36">
        <f t="shared" si="3"/>
        <v>2.2467181157365315</v>
      </c>
      <c r="V26">
        <f t="shared" si="4"/>
        <v>8.9981666666666662</v>
      </c>
      <c r="W26" s="1">
        <f t="shared" si="23"/>
        <v>12.5</v>
      </c>
      <c r="X26" s="1">
        <f t="shared" si="61"/>
        <v>15.401850647279732</v>
      </c>
      <c r="Y26">
        <f t="shared" si="24"/>
        <v>0.62392645335404173</v>
      </c>
      <c r="Z26" s="1">
        <f t="shared" si="25"/>
        <v>35.766484587174368</v>
      </c>
      <c r="AA26" s="1">
        <f t="shared" si="5"/>
        <v>4.2155494160665977E-3</v>
      </c>
      <c r="AB26">
        <f t="shared" si="6"/>
        <v>0.58422632920777728</v>
      </c>
      <c r="AC26" s="28">
        <f t="shared" si="7"/>
        <v>0.81159078128106277</v>
      </c>
      <c r="AD26" s="1">
        <f t="shared" si="49"/>
        <v>0.23297003180358086</v>
      </c>
      <c r="AE26" s="2">
        <f t="shared" si="8"/>
        <v>13.354969976001449</v>
      </c>
      <c r="AF26" s="2"/>
      <c r="AG26" s="1">
        <f t="shared" si="9"/>
        <v>2.1728810810991194E-3</v>
      </c>
      <c r="AH26" s="1">
        <f t="shared" si="10"/>
        <v>1.5098083834956231E-2</v>
      </c>
      <c r="AI26">
        <f t="shared" si="26"/>
        <v>0.14293621875496174</v>
      </c>
      <c r="AJ26" s="2">
        <f t="shared" si="50"/>
        <v>8.1937959795837934</v>
      </c>
      <c r="AK26" s="1">
        <f t="shared" si="51"/>
        <v>1.5253640473013814E-2</v>
      </c>
      <c r="AL26" s="1"/>
      <c r="AM26">
        <f t="shared" si="27"/>
        <v>8.3829090816561799E-2</v>
      </c>
      <c r="AN26" s="40">
        <f t="shared" si="28"/>
        <v>0.16685726675271056</v>
      </c>
      <c r="AP26">
        <v>4</v>
      </c>
      <c r="AQ26">
        <f t="shared" si="29"/>
        <v>7.1468109377480868E-2</v>
      </c>
      <c r="AR26" s="2">
        <f t="shared" si="30"/>
        <v>4.0968979897918967</v>
      </c>
      <c r="AT26" s="27">
        <f t="shared" si="52"/>
        <v>2.7481666666666662</v>
      </c>
      <c r="AU26" s="1">
        <f t="shared" si="31"/>
        <v>1.573690785554497E-2</v>
      </c>
      <c r="AW26" s="1">
        <f t="shared" si="32"/>
        <v>0.14553266046644706</v>
      </c>
      <c r="AX26" s="2">
        <f t="shared" si="33"/>
        <v>8.3426365872485579</v>
      </c>
      <c r="AY26" s="1">
        <f t="shared" si="34"/>
        <v>0.14553266046644706</v>
      </c>
      <c r="AZ26" s="2">
        <f t="shared" si="35"/>
        <v>8.3426365872485579</v>
      </c>
      <c r="BA26" s="1"/>
      <c r="BB26" s="1">
        <f t="shared" si="36"/>
        <v>0.28846887922140879</v>
      </c>
      <c r="BC26" s="2">
        <f t="shared" si="37"/>
        <v>16.53643256683235</v>
      </c>
      <c r="BE26" s="46">
        <f t="shared" si="53"/>
        <v>2.7481666666666662</v>
      </c>
      <c r="BF26" s="42">
        <f t="shared" si="54"/>
        <v>0.40225895022275415</v>
      </c>
      <c r="BG26" s="46">
        <f t="shared" si="53"/>
        <v>2.7481666666666662</v>
      </c>
      <c r="BH26" s="42">
        <f t="shared" si="38"/>
        <v>0.40225895022275415</v>
      </c>
      <c r="BJ26" s="1">
        <f t="shared" si="39"/>
        <v>0.16071398199041675</v>
      </c>
      <c r="BK26" s="2">
        <f t="shared" si="40"/>
        <v>9.2129034262022333</v>
      </c>
      <c r="BL26" s="1">
        <f t="shared" si="41"/>
        <v>0.16071398199041675</v>
      </c>
      <c r="BM26" s="2">
        <f t="shared" si="42"/>
        <v>9.2129034262022333</v>
      </c>
      <c r="BO26" s="1">
        <f t="shared" si="43"/>
        <v>0.30365020074537852</v>
      </c>
      <c r="BP26" s="2">
        <f t="shared" si="44"/>
        <v>17.406699405786028</v>
      </c>
      <c r="BR26" s="27">
        <f t="shared" si="55"/>
        <v>2.7481666666666662</v>
      </c>
      <c r="BS26" s="1">
        <f t="shared" si="56"/>
        <v>3.4188237430990982E-2</v>
      </c>
      <c r="BU26" s="1">
        <f t="shared" si="57"/>
        <v>2.7481666666666661E-2</v>
      </c>
      <c r="BV26">
        <f t="shared" si="45"/>
        <v>3.4188237430990984E-4</v>
      </c>
      <c r="BX26" s="41">
        <f t="shared" si="58"/>
        <v>219.8533333333333</v>
      </c>
      <c r="BY26" s="42">
        <f t="shared" si="58"/>
        <v>2.7350589944792785</v>
      </c>
    </row>
    <row r="27" spans="1:77" x14ac:dyDescent="0.2">
      <c r="A27" s="27">
        <f t="shared" si="46"/>
        <v>2.9979999999999993</v>
      </c>
      <c r="B27">
        <f t="shared" si="11"/>
        <v>2.9979999999999993</v>
      </c>
      <c r="C27" s="1">
        <f t="shared" si="12"/>
        <v>12.5</v>
      </c>
      <c r="D27" s="1">
        <f t="shared" si="59"/>
        <v>12.854493533391349</v>
      </c>
      <c r="E27">
        <f t="shared" si="13"/>
        <v>0.2353936892984258</v>
      </c>
      <c r="F27" s="1">
        <f t="shared" si="14"/>
        <v>13.493905755960714</v>
      </c>
      <c r="G27" s="1">
        <f t="shared" si="15"/>
        <v>6.051876540459784E-3</v>
      </c>
      <c r="H27">
        <f t="shared" si="16"/>
        <v>0.23322583594696081</v>
      </c>
      <c r="I27">
        <f t="shared" si="17"/>
        <v>0.97242259817778887</v>
      </c>
      <c r="J27" s="1">
        <f t="shared" si="47"/>
        <v>2.9045513013316725E-2</v>
      </c>
      <c r="K27" s="2">
        <f t="shared" si="18"/>
        <v>1.665029408406691</v>
      </c>
      <c r="L27" s="33">
        <f t="shared" si="0"/>
        <v>-3.2520000000000007</v>
      </c>
      <c r="M27" s="1">
        <f t="shared" si="19"/>
        <v>12.5</v>
      </c>
      <c r="N27" s="1">
        <f t="shared" si="60"/>
        <v>12.916094765833828</v>
      </c>
      <c r="O27">
        <f t="shared" si="20"/>
        <v>-0.25451792157733905</v>
      </c>
      <c r="P27" s="1">
        <f t="shared" si="1"/>
        <v>-14.590199326089499</v>
      </c>
      <c r="Q27" s="1">
        <f t="shared" si="21"/>
        <v>5.9942873003398806E-3</v>
      </c>
      <c r="R27">
        <f t="shared" si="22"/>
        <v>-0.25177888974632812</v>
      </c>
      <c r="S27">
        <f t="shared" si="2"/>
        <v>0.96778478531030154</v>
      </c>
      <c r="T27" s="1">
        <f t="shared" si="48"/>
        <v>3.397689919950584E-2</v>
      </c>
      <c r="U27" s="36">
        <f t="shared" si="3"/>
        <v>1.9477203362774047</v>
      </c>
      <c r="V27">
        <f t="shared" si="4"/>
        <v>9.2479999999999993</v>
      </c>
      <c r="W27" s="1">
        <f t="shared" si="23"/>
        <v>12.5</v>
      </c>
      <c r="X27" s="1">
        <f t="shared" si="61"/>
        <v>15.549131937185432</v>
      </c>
      <c r="Y27">
        <f t="shared" si="24"/>
        <v>0.63696693547802552</v>
      </c>
      <c r="Z27" s="1">
        <f t="shared" si="25"/>
        <v>36.514028148421843</v>
      </c>
      <c r="AA27" s="1">
        <f t="shared" si="5"/>
        <v>4.1360683090541708E-3</v>
      </c>
      <c r="AB27">
        <f t="shared" si="6"/>
        <v>0.59475988996424911</v>
      </c>
      <c r="AC27" s="28">
        <f t="shared" si="7"/>
        <v>0.8039033979836846</v>
      </c>
      <c r="AD27" s="1">
        <f t="shared" si="49"/>
        <v>0.24476039523832677</v>
      </c>
      <c r="AE27" s="2">
        <f t="shared" si="8"/>
        <v>14.030850682451852</v>
      </c>
      <c r="AF27" s="2"/>
      <c r="AG27" s="1">
        <f t="shared" si="9"/>
        <v>2.3621864962741213E-3</v>
      </c>
      <c r="AH27" s="1">
        <f t="shared" si="10"/>
        <v>1.5011160925314092E-2</v>
      </c>
      <c r="AI27">
        <f t="shared" si="26"/>
        <v>0.15608206838841884</v>
      </c>
      <c r="AJ27" s="2">
        <f t="shared" si="50"/>
        <v>8.9473797165335629</v>
      </c>
      <c r="AK27" s="1">
        <f t="shared" si="51"/>
        <v>1.5195883566573429E-2</v>
      </c>
      <c r="AL27" s="1"/>
      <c r="AM27">
        <f t="shared" si="27"/>
        <v>8.5856811238414696E-2</v>
      </c>
      <c r="AN27" s="40">
        <f t="shared" si="28"/>
        <v>0.17089333447136681</v>
      </c>
      <c r="AP27">
        <v>4</v>
      </c>
      <c r="AQ27">
        <f t="shared" si="29"/>
        <v>7.8041034194209422E-2</v>
      </c>
      <c r="AR27" s="2">
        <f t="shared" si="30"/>
        <v>4.4736898582667814</v>
      </c>
      <c r="AT27" s="27">
        <f t="shared" si="52"/>
        <v>2.9979999999999993</v>
      </c>
      <c r="AU27" s="1">
        <f t="shared" si="31"/>
        <v>1.8749704705204304E-2</v>
      </c>
      <c r="AW27" s="1">
        <f t="shared" si="32"/>
        <v>0.15855125629588274</v>
      </c>
      <c r="AX27" s="2">
        <f t="shared" si="33"/>
        <v>9.0889255201461445</v>
      </c>
      <c r="AY27" s="1">
        <f t="shared" si="34"/>
        <v>0.15855125629588274</v>
      </c>
      <c r="AZ27" s="2">
        <f t="shared" si="35"/>
        <v>9.0889255201461445</v>
      </c>
      <c r="BA27" s="1"/>
      <c r="BB27" s="1">
        <f t="shared" si="36"/>
        <v>0.31463332468430161</v>
      </c>
      <c r="BC27" s="2">
        <f t="shared" si="37"/>
        <v>18.036305236679709</v>
      </c>
      <c r="BE27" s="46">
        <f t="shared" si="53"/>
        <v>2.9979999999999993</v>
      </c>
      <c r="BF27" s="42">
        <f t="shared" si="54"/>
        <v>0.4799808465006592</v>
      </c>
      <c r="BG27" s="46">
        <f t="shared" si="53"/>
        <v>2.9979999999999993</v>
      </c>
      <c r="BH27" s="42">
        <f t="shared" si="38"/>
        <v>0.4799808465006592</v>
      </c>
      <c r="BJ27" s="1">
        <f t="shared" si="39"/>
        <v>0.17425698625539027</v>
      </c>
      <c r="BK27" s="2">
        <f t="shared" si="40"/>
        <v>9.9892539891624992</v>
      </c>
      <c r="BL27" s="1">
        <f t="shared" si="41"/>
        <v>0.17425698625539027</v>
      </c>
      <c r="BM27" s="2">
        <f t="shared" si="42"/>
        <v>9.9892539891624992</v>
      </c>
      <c r="BO27" s="1">
        <f t="shared" si="43"/>
        <v>0.33033905464380908</v>
      </c>
      <c r="BP27" s="2">
        <f t="shared" si="44"/>
        <v>18.93663370569606</v>
      </c>
      <c r="BR27" s="27">
        <f t="shared" si="55"/>
        <v>2.9979999999999993</v>
      </c>
      <c r="BS27" s="1">
        <f t="shared" si="56"/>
        <v>4.0750677612816533E-2</v>
      </c>
      <c r="BU27" s="1">
        <f t="shared" si="57"/>
        <v>2.9979999999999993E-2</v>
      </c>
      <c r="BV27">
        <f t="shared" si="45"/>
        <v>4.0750677612816534E-4</v>
      </c>
      <c r="BX27" s="41">
        <f t="shared" si="58"/>
        <v>239.83999999999995</v>
      </c>
      <c r="BY27" s="42">
        <f t="shared" si="58"/>
        <v>3.2600542090253226</v>
      </c>
    </row>
    <row r="28" spans="1:77" x14ac:dyDescent="0.2">
      <c r="A28" s="27">
        <f t="shared" si="46"/>
        <v>3.2478333333333325</v>
      </c>
      <c r="B28">
        <f t="shared" si="11"/>
        <v>3.2478333333333325</v>
      </c>
      <c r="C28" s="1">
        <f t="shared" si="12"/>
        <v>12.5</v>
      </c>
      <c r="D28" s="1">
        <f t="shared" si="59"/>
        <v>12.915046316645988</v>
      </c>
      <c r="E28">
        <f t="shared" si="13"/>
        <v>0.25420569376397212</v>
      </c>
      <c r="F28" s="1">
        <f t="shared" si="14"/>
        <v>14.572300916406045</v>
      </c>
      <c r="G28" s="1">
        <f t="shared" si="15"/>
        <v>5.995260577646864E-3</v>
      </c>
      <c r="H28">
        <f t="shared" si="16"/>
        <v>0.25147670815142603</v>
      </c>
      <c r="I28">
        <f t="shared" si="17"/>
        <v>0.9678633505083879</v>
      </c>
      <c r="J28" s="1">
        <f t="shared" si="47"/>
        <v>3.3892967309885585E-2</v>
      </c>
      <c r="K28" s="2">
        <f t="shared" si="18"/>
        <v>1.9429089540698743</v>
      </c>
      <c r="L28" s="33">
        <f t="shared" si="0"/>
        <v>-3.0021666666666675</v>
      </c>
      <c r="M28" s="1">
        <f t="shared" si="19"/>
        <v>12.5</v>
      </c>
      <c r="N28" s="1">
        <f t="shared" si="60"/>
        <v>12.855465946220869</v>
      </c>
      <c r="O28">
        <f t="shared" si="20"/>
        <v>-0.23570886736429866</v>
      </c>
      <c r="P28" s="1">
        <f t="shared" si="1"/>
        <v>-13.511973288399286</v>
      </c>
      <c r="Q28" s="1">
        <f t="shared" si="21"/>
        <v>6.050961023302855E-3</v>
      </c>
      <c r="R28">
        <f t="shared" si="22"/>
        <v>-0.23353231063158908</v>
      </c>
      <c r="S28">
        <f t="shared" si="2"/>
        <v>0.97234904221224538</v>
      </c>
      <c r="T28" s="1">
        <f t="shared" si="48"/>
        <v>2.9123357936293705E-2</v>
      </c>
      <c r="U28" s="36">
        <f t="shared" si="3"/>
        <v>1.6694918562206582</v>
      </c>
      <c r="V28">
        <f t="shared" si="4"/>
        <v>9.4978333333333325</v>
      </c>
      <c r="W28" s="1">
        <f t="shared" si="23"/>
        <v>12.5</v>
      </c>
      <c r="X28" s="1">
        <f t="shared" si="61"/>
        <v>15.699007549134365</v>
      </c>
      <c r="Y28">
        <f t="shared" si="24"/>
        <v>0.64976056870226961</v>
      </c>
      <c r="Z28" s="1">
        <f t="shared" si="25"/>
        <v>37.247421135798895</v>
      </c>
      <c r="AA28" s="1">
        <f t="shared" si="5"/>
        <v>4.057472671713613E-3</v>
      </c>
      <c r="AB28">
        <f t="shared" si="6"/>
        <v>0.60499578101400675</v>
      </c>
      <c r="AC28" s="28">
        <f t="shared" si="7"/>
        <v>0.79622867629547978</v>
      </c>
      <c r="AD28" s="1">
        <f t="shared" si="49"/>
        <v>0.25675844289267757</v>
      </c>
      <c r="AE28" s="2">
        <f t="shared" si="8"/>
        <v>14.718636853720369</v>
      </c>
      <c r="AF28" s="2"/>
      <c r="AG28" s="1">
        <f t="shared" si="9"/>
        <v>2.549327333229416E-3</v>
      </c>
      <c r="AH28" s="1">
        <f t="shared" si="10"/>
        <v>1.4916915239827921E-2</v>
      </c>
      <c r="AI28">
        <f t="shared" si="26"/>
        <v>0.16926647475946519</v>
      </c>
      <c r="AJ28" s="2">
        <f t="shared" si="50"/>
        <v>9.7031737123260289</v>
      </c>
      <c r="AK28" s="1">
        <f t="shared" si="51"/>
        <v>1.5133189687708309E-2</v>
      </c>
      <c r="AL28" s="1"/>
      <c r="AM28">
        <f t="shared" si="27"/>
        <v>8.8075204226283885E-2</v>
      </c>
      <c r="AN28" s="40">
        <f t="shared" si="28"/>
        <v>0.17530892560964148</v>
      </c>
      <c r="AP28">
        <v>4</v>
      </c>
      <c r="AQ28">
        <f t="shared" si="29"/>
        <v>8.4633237379732593E-2</v>
      </c>
      <c r="AR28" s="2">
        <f t="shared" si="30"/>
        <v>4.8515868561630144</v>
      </c>
      <c r="AT28" s="27">
        <f t="shared" si="52"/>
        <v>3.2478333333333325</v>
      </c>
      <c r="AU28" s="1">
        <f t="shared" si="31"/>
        <v>2.2032342609904887E-2</v>
      </c>
      <c r="AW28" s="1">
        <f t="shared" si="32"/>
        <v>0.17151588118084007</v>
      </c>
      <c r="AX28" s="2">
        <f t="shared" si="33"/>
        <v>9.8321205772456093</v>
      </c>
      <c r="AY28" s="1">
        <f t="shared" si="34"/>
        <v>0.17151588118084007</v>
      </c>
      <c r="AZ28" s="2">
        <f t="shared" si="35"/>
        <v>9.8321205772456093</v>
      </c>
      <c r="BA28" s="1"/>
      <c r="BB28" s="1">
        <f t="shared" si="36"/>
        <v>0.34078235594030526</v>
      </c>
      <c r="BC28" s="2">
        <f t="shared" si="37"/>
        <v>19.535294289571638</v>
      </c>
      <c r="BE28" s="46">
        <f t="shared" si="53"/>
        <v>3.2478333333333325</v>
      </c>
      <c r="BF28" s="42">
        <f t="shared" si="54"/>
        <v>0.56493183197589603</v>
      </c>
      <c r="BG28" s="46">
        <f t="shared" si="53"/>
        <v>3.2478333333333325</v>
      </c>
      <c r="BH28" s="42">
        <f t="shared" si="38"/>
        <v>0.56493183197589603</v>
      </c>
      <c r="BJ28" s="1">
        <f t="shared" si="39"/>
        <v>0.18753615640977417</v>
      </c>
      <c r="BK28" s="2">
        <f t="shared" si="40"/>
        <v>10.750480303745015</v>
      </c>
      <c r="BL28" s="1">
        <f t="shared" si="41"/>
        <v>0.18753615640977417</v>
      </c>
      <c r="BM28" s="2">
        <f t="shared" si="42"/>
        <v>10.750480303745015</v>
      </c>
      <c r="BO28" s="1">
        <f t="shared" si="43"/>
        <v>0.35680263116923938</v>
      </c>
      <c r="BP28" s="2">
        <f t="shared" si="44"/>
        <v>20.453654016071049</v>
      </c>
      <c r="BR28" s="27">
        <f t="shared" si="55"/>
        <v>3.2478333333333325</v>
      </c>
      <c r="BS28" s="1">
        <f t="shared" si="56"/>
        <v>4.7907283644511252E-2</v>
      </c>
      <c r="BU28" s="1">
        <f t="shared" si="57"/>
        <v>3.2478333333333324E-2</v>
      </c>
      <c r="BV28">
        <f t="shared" si="45"/>
        <v>4.7907283644511254E-4</v>
      </c>
      <c r="BX28" s="41">
        <f t="shared" si="58"/>
        <v>259.8266666666666</v>
      </c>
      <c r="BY28" s="42">
        <f t="shared" si="58"/>
        <v>3.8325826915609</v>
      </c>
    </row>
    <row r="29" spans="1:77" x14ac:dyDescent="0.2">
      <c r="A29" s="27">
        <f t="shared" si="46"/>
        <v>3.4976666666666656</v>
      </c>
      <c r="B29">
        <f t="shared" si="11"/>
        <v>3.4976666666666656</v>
      </c>
      <c r="C29" s="1">
        <f t="shared" si="12"/>
        <v>12.5</v>
      </c>
      <c r="D29" s="1">
        <f t="shared" si="59"/>
        <v>12.980126043729742</v>
      </c>
      <c r="E29">
        <f t="shared" si="13"/>
        <v>0.27283559875400593</v>
      </c>
      <c r="F29" s="1">
        <f t="shared" si="14"/>
        <v>15.640257253414351</v>
      </c>
      <c r="G29" s="1">
        <f t="shared" si="15"/>
        <v>5.9352932392197797E-3</v>
      </c>
      <c r="H29">
        <f t="shared" si="16"/>
        <v>0.26946322823700697</v>
      </c>
      <c r="I29">
        <f t="shared" si="17"/>
        <v>0.96301067939462159</v>
      </c>
      <c r="J29" s="1">
        <f t="shared" si="47"/>
        <v>3.9102818710853214E-2</v>
      </c>
      <c r="K29" s="2">
        <f t="shared" si="18"/>
        <v>2.2415628560361713</v>
      </c>
      <c r="L29" s="33">
        <f t="shared" si="0"/>
        <v>-2.7523333333333344</v>
      </c>
      <c r="M29" s="1">
        <f t="shared" si="19"/>
        <v>12.5</v>
      </c>
      <c r="N29" s="1">
        <f t="shared" si="60"/>
        <v>12.799427283194268</v>
      </c>
      <c r="O29">
        <f t="shared" si="20"/>
        <v>-0.21672834709083383</v>
      </c>
      <c r="P29" s="1">
        <f t="shared" si="1"/>
        <v>-12.423917986098754</v>
      </c>
      <c r="Q29" s="1">
        <f t="shared" si="21"/>
        <v>6.104061846967752E-3</v>
      </c>
      <c r="R29">
        <f t="shared" si="22"/>
        <v>-0.21503566311495564</v>
      </c>
      <c r="S29">
        <f t="shared" si="2"/>
        <v>0.97660619677980298</v>
      </c>
      <c r="T29" s="1">
        <f t="shared" si="48"/>
        <v>2.4637274171655815E-2</v>
      </c>
      <c r="U29" s="36">
        <f t="shared" si="3"/>
        <v>1.4123278187573396</v>
      </c>
      <c r="V29">
        <f t="shared" si="4"/>
        <v>9.7476666666666656</v>
      </c>
      <c r="W29" s="1">
        <f t="shared" si="23"/>
        <v>12.5</v>
      </c>
      <c r="X29" s="1">
        <f t="shared" si="61"/>
        <v>15.851403895063818</v>
      </c>
      <c r="Y29">
        <f t="shared" si="24"/>
        <v>0.66231022596115996</v>
      </c>
      <c r="Z29" s="1">
        <f t="shared" si="25"/>
        <v>37.966828239811711</v>
      </c>
      <c r="AA29" s="1">
        <f t="shared" si="5"/>
        <v>3.9798301342079791E-3</v>
      </c>
      <c r="AB29">
        <f t="shared" si="6"/>
        <v>0.6149402747665853</v>
      </c>
      <c r="AC29" s="28">
        <f t="shared" si="7"/>
        <v>0.7885736861384588</v>
      </c>
      <c r="AD29" s="1">
        <f t="shared" si="49"/>
        <v>0.26895828379430159</v>
      </c>
      <c r="AE29" s="2">
        <f t="shared" si="8"/>
        <v>15.417990790756141</v>
      </c>
      <c r="AF29" s="2"/>
      <c r="AG29" s="1">
        <f t="shared" si="9"/>
        <v>2.7341101260702234E-3</v>
      </c>
      <c r="AH29" s="1">
        <f t="shared" si="10"/>
        <v>1.4815404719120524E-2</v>
      </c>
      <c r="AI29">
        <f t="shared" si="26"/>
        <v>0.18249186988905683</v>
      </c>
      <c r="AJ29" s="2">
        <f t="shared" si="50"/>
        <v>10.461317382175231</v>
      </c>
      <c r="AK29" s="1">
        <f t="shared" si="51"/>
        <v>1.5065575832765851E-2</v>
      </c>
      <c r="AL29" s="1"/>
      <c r="AM29">
        <f t="shared" si="27"/>
        <v>9.0487901121775599E-2</v>
      </c>
      <c r="AN29" s="40">
        <f t="shared" si="28"/>
        <v>0.18011126815640047</v>
      </c>
      <c r="AP29">
        <v>4</v>
      </c>
      <c r="AQ29">
        <f t="shared" si="29"/>
        <v>9.1245934944528415E-2</v>
      </c>
      <c r="AR29" s="2">
        <f t="shared" si="30"/>
        <v>5.2306586910876156</v>
      </c>
      <c r="AT29" s="27">
        <f t="shared" si="52"/>
        <v>3.4976666666666656</v>
      </c>
      <c r="AU29" s="1">
        <f t="shared" si="31"/>
        <v>2.5586811239474448E-2</v>
      </c>
      <c r="AW29" s="1">
        <f t="shared" si="32"/>
        <v>0.18442254023988428</v>
      </c>
      <c r="AX29" s="2">
        <f t="shared" si="33"/>
        <v>10.57199275260483</v>
      </c>
      <c r="AY29" s="1">
        <f t="shared" si="34"/>
        <v>0.18442254023988428</v>
      </c>
      <c r="AZ29" s="2">
        <f t="shared" si="35"/>
        <v>10.57199275260483</v>
      </c>
      <c r="BA29" s="1"/>
      <c r="BB29" s="1">
        <f t="shared" si="36"/>
        <v>0.3669144101289411</v>
      </c>
      <c r="BC29" s="2">
        <f t="shared" si="37"/>
        <v>21.033310134780063</v>
      </c>
      <c r="BE29" s="46">
        <f t="shared" si="53"/>
        <v>3.4976666666666656</v>
      </c>
      <c r="BF29" s="42">
        <f t="shared" si="54"/>
        <v>0.65723712758590402</v>
      </c>
      <c r="BG29" s="46">
        <f t="shared" si="53"/>
        <v>3.4976666666666656</v>
      </c>
      <c r="BH29" s="42">
        <f t="shared" si="38"/>
        <v>0.65723712758590402</v>
      </c>
      <c r="BJ29" s="1">
        <f t="shared" si="39"/>
        <v>0.2005351017655799</v>
      </c>
      <c r="BK29" s="2">
        <f t="shared" si="40"/>
        <v>11.495642776370822</v>
      </c>
      <c r="BL29" s="1">
        <f t="shared" si="41"/>
        <v>0.2005351017655799</v>
      </c>
      <c r="BM29" s="2">
        <f t="shared" si="42"/>
        <v>11.495642776370822</v>
      </c>
      <c r="BO29" s="1">
        <f t="shared" si="43"/>
        <v>0.38302697165463673</v>
      </c>
      <c r="BP29" s="2">
        <f t="shared" si="44"/>
        <v>21.956960158546057</v>
      </c>
      <c r="BR29" s="27">
        <f t="shared" si="55"/>
        <v>3.4976666666666656</v>
      </c>
      <c r="BS29" s="1">
        <f t="shared" si="56"/>
        <v>5.5664120692520067E-2</v>
      </c>
      <c r="BU29" s="1">
        <f t="shared" si="57"/>
        <v>3.4976666666666656E-2</v>
      </c>
      <c r="BV29">
        <f t="shared" si="45"/>
        <v>5.5664120692520069E-4</v>
      </c>
      <c r="BX29" s="41">
        <f t="shared" si="58"/>
        <v>279.81333333333322</v>
      </c>
      <c r="BY29" s="42">
        <f t="shared" si="58"/>
        <v>4.4531296554016055</v>
      </c>
    </row>
    <row r="30" spans="1:77" x14ac:dyDescent="0.2">
      <c r="A30" s="27">
        <f t="shared" si="46"/>
        <v>3.7474999999999987</v>
      </c>
      <c r="B30">
        <f t="shared" si="11"/>
        <v>3.7474999999999987</v>
      </c>
      <c r="C30" s="1">
        <f t="shared" si="12"/>
        <v>12.5</v>
      </c>
      <c r="D30" s="1">
        <f t="shared" si="59"/>
        <v>13.049664986121291</v>
      </c>
      <c r="E30">
        <f t="shared" si="13"/>
        <v>0.29127329814067848</v>
      </c>
      <c r="F30" s="1">
        <f t="shared" si="14"/>
        <v>16.697195434815963</v>
      </c>
      <c r="G30" s="1">
        <f t="shared" si="15"/>
        <v>5.8722058989170963E-3</v>
      </c>
      <c r="H30">
        <f t="shared" si="16"/>
        <v>0.28717212311469892</v>
      </c>
      <c r="I30">
        <f t="shared" si="17"/>
        <v>0.95787899637991658</v>
      </c>
      <c r="J30" s="1">
        <f t="shared" si="47"/>
        <v>4.4669645319916539E-2</v>
      </c>
      <c r="K30" s="2">
        <f t="shared" si="18"/>
        <v>2.5606803049633684</v>
      </c>
      <c r="L30" s="33">
        <f t="shared" si="0"/>
        <v>-2.5025000000000013</v>
      </c>
      <c r="M30" s="1">
        <f t="shared" si="19"/>
        <v>12.5</v>
      </c>
      <c r="N30" s="1">
        <f t="shared" si="60"/>
        <v>12.748039310027249</v>
      </c>
      <c r="O30">
        <f t="shared" si="20"/>
        <v>-0.19758786014365293</v>
      </c>
      <c r="P30" s="1">
        <f t="shared" si="1"/>
        <v>-11.326692619699848</v>
      </c>
      <c r="Q30" s="1">
        <f t="shared" si="21"/>
        <v>6.1533725808256062E-3</v>
      </c>
      <c r="R30">
        <f t="shared" si="22"/>
        <v>-0.19630469746289575</v>
      </c>
      <c r="S30">
        <f t="shared" si="2"/>
        <v>0.98054294437010814</v>
      </c>
      <c r="T30" s="1">
        <f t="shared" si="48"/>
        <v>2.0523493798045217E-2</v>
      </c>
      <c r="U30" s="36">
        <f t="shared" si="3"/>
        <v>1.1765060139006811</v>
      </c>
      <c r="V30">
        <f t="shared" si="4"/>
        <v>9.9974999999999987</v>
      </c>
      <c r="W30" s="1">
        <f t="shared" si="23"/>
        <v>12.5</v>
      </c>
      <c r="X30" s="1">
        <f t="shared" si="61"/>
        <v>16.006248975009729</v>
      </c>
      <c r="Y30">
        <f t="shared" si="24"/>
        <v>0.67461897910580426</v>
      </c>
      <c r="Z30" s="1">
        <f t="shared" si="25"/>
        <v>38.672425553835907</v>
      </c>
      <c r="AA30" s="1">
        <f t="shared" si="5"/>
        <v>3.9032005292935078E-3</v>
      </c>
      <c r="AB30">
        <f t="shared" si="6"/>
        <v>0.62459980571393814</v>
      </c>
      <c r="AC30" s="28">
        <f t="shared" si="7"/>
        <v>0.78094499339077061</v>
      </c>
      <c r="AD30" s="1">
        <f t="shared" si="49"/>
        <v>0.28135415410351394</v>
      </c>
      <c r="AE30" s="2">
        <f t="shared" si="8"/>
        <v>16.128582082367039</v>
      </c>
      <c r="AF30" s="2"/>
      <c r="AG30" s="1">
        <f t="shared" si="9"/>
        <v>2.9163361847624985E-3</v>
      </c>
      <c r="AH30" s="1">
        <f t="shared" si="10"/>
        <v>1.4706693672751937E-2</v>
      </c>
      <c r="AI30">
        <f t="shared" si="26"/>
        <v>0.19576033477309626</v>
      </c>
      <c r="AJ30" s="2">
        <f t="shared" si="50"/>
        <v>11.221930018839913</v>
      </c>
      <c r="AK30" s="1">
        <f t="shared" si="51"/>
        <v>1.4993060245550837E-2</v>
      </c>
      <c r="AL30" s="1"/>
      <c r="AM30">
        <f t="shared" si="27"/>
        <v>9.3098805313327343E-2</v>
      </c>
      <c r="AN30" s="40">
        <f t="shared" si="28"/>
        <v>0.18530813159499868</v>
      </c>
      <c r="AP30">
        <v>4</v>
      </c>
      <c r="AQ30">
        <f t="shared" si="29"/>
        <v>9.7880167386548117E-2</v>
      </c>
      <c r="AR30" s="2">
        <f t="shared" si="30"/>
        <v>5.6109650094199557</v>
      </c>
      <c r="AT30" s="27">
        <f t="shared" si="52"/>
        <v>3.7474999999999987</v>
      </c>
      <c r="AU30" s="1">
        <f t="shared" si="31"/>
        <v>2.9415261295485957E-2</v>
      </c>
      <c r="AW30" s="1">
        <f t="shared" si="32"/>
        <v>0.19726735143498278</v>
      </c>
      <c r="AX30" s="2">
        <f t="shared" si="33"/>
        <v>11.308319509011751</v>
      </c>
      <c r="AY30" s="1">
        <f t="shared" si="34"/>
        <v>0.19726735143498278</v>
      </c>
      <c r="AZ30" s="2">
        <f t="shared" si="35"/>
        <v>11.308319509011751</v>
      </c>
      <c r="BA30" s="1"/>
      <c r="BB30" s="1">
        <f t="shared" si="36"/>
        <v>0.39302768620807904</v>
      </c>
      <c r="BC30" s="2">
        <f t="shared" si="37"/>
        <v>22.530249527851666</v>
      </c>
      <c r="BE30" s="46">
        <f t="shared" si="53"/>
        <v>3.7474999999999987</v>
      </c>
      <c r="BF30" s="42">
        <f t="shared" si="54"/>
        <v>0.75703507789356328</v>
      </c>
      <c r="BG30" s="46">
        <f t="shared" si="53"/>
        <v>3.7474999999999987</v>
      </c>
      <c r="BH30" s="42">
        <f t="shared" si="38"/>
        <v>0.75703507789356328</v>
      </c>
      <c r="BJ30" s="1">
        <f t="shared" si="39"/>
        <v>0.21323852453746484</v>
      </c>
      <c r="BK30" s="2">
        <f t="shared" si="40"/>
        <v>12.223864463931106</v>
      </c>
      <c r="BL30" s="1">
        <f t="shared" si="41"/>
        <v>0.21323852453746484</v>
      </c>
      <c r="BM30" s="2">
        <f t="shared" si="42"/>
        <v>12.223864463931106</v>
      </c>
      <c r="BO30" s="1">
        <f t="shared" si="43"/>
        <v>0.40899885931056112</v>
      </c>
      <c r="BP30" s="2">
        <f t="shared" si="44"/>
        <v>23.445794482771021</v>
      </c>
      <c r="BR30" s="27">
        <f t="shared" si="55"/>
        <v>3.7474999999999987</v>
      </c>
      <c r="BS30" s="1">
        <f t="shared" si="56"/>
        <v>6.4027803775143555E-2</v>
      </c>
      <c r="BU30" s="1">
        <f t="shared" si="57"/>
        <v>3.7474999999999987E-2</v>
      </c>
      <c r="BV30">
        <f t="shared" si="45"/>
        <v>6.4027803775143553E-4</v>
      </c>
      <c r="BX30" s="41">
        <f t="shared" si="58"/>
        <v>299.7999999999999</v>
      </c>
      <c r="BY30" s="42">
        <f t="shared" si="58"/>
        <v>5.1222243020114844</v>
      </c>
    </row>
    <row r="31" spans="1:77" x14ac:dyDescent="0.2">
      <c r="A31" s="27">
        <f t="shared" si="46"/>
        <v>3.9973333333333319</v>
      </c>
      <c r="B31">
        <f t="shared" si="11"/>
        <v>3.9973333333333319</v>
      </c>
      <c r="C31" s="1">
        <f t="shared" si="12"/>
        <v>12.5</v>
      </c>
      <c r="D31" s="1">
        <f t="shared" si="59"/>
        <v>13.123592258896867</v>
      </c>
      <c r="E31">
        <f t="shared" si="13"/>
        <v>0.30950941538583382</v>
      </c>
      <c r="F31" s="1">
        <f t="shared" si="14"/>
        <v>17.742577952054166</v>
      </c>
      <c r="G31" s="1">
        <f t="shared" si="15"/>
        <v>5.8062341076275965E-3</v>
      </c>
      <c r="H31">
        <f t="shared" si="16"/>
        <v>0.30459139955551595</v>
      </c>
      <c r="I31">
        <f t="shared" si="17"/>
        <v>0.95248311235255612</v>
      </c>
      <c r="J31" s="1">
        <f t="shared" si="47"/>
        <v>5.0587772560122736E-2</v>
      </c>
      <c r="K31" s="2">
        <f t="shared" si="18"/>
        <v>2.8999360066312394</v>
      </c>
      <c r="L31" s="33">
        <f t="shared" si="0"/>
        <v>-2.2526666666666681</v>
      </c>
      <c r="M31" s="1">
        <f t="shared" si="19"/>
        <v>12.5</v>
      </c>
      <c r="N31" s="1">
        <f t="shared" si="60"/>
        <v>12.701358475025856</v>
      </c>
      <c r="O31">
        <f t="shared" si="20"/>
        <v>-0.17829956879656325</v>
      </c>
      <c r="P31" s="1">
        <f t="shared" si="1"/>
        <v>-10.220994389611905</v>
      </c>
      <c r="Q31" s="1">
        <f t="shared" si="21"/>
        <v>6.1986862250957139E-3</v>
      </c>
      <c r="R31">
        <f t="shared" si="22"/>
        <v>-0.17735635688859513</v>
      </c>
      <c r="S31">
        <f t="shared" si="2"/>
        <v>0.9841466977393184</v>
      </c>
      <c r="T31" s="1">
        <f t="shared" si="48"/>
        <v>1.6786535692530122E-2</v>
      </c>
      <c r="U31" s="36">
        <f t="shared" si="3"/>
        <v>0.96228548555905147</v>
      </c>
      <c r="V31">
        <f t="shared" si="4"/>
        <v>10.247333333333332</v>
      </c>
      <c r="W31" s="1">
        <f t="shared" si="23"/>
        <v>12.5</v>
      </c>
      <c r="X31" s="1">
        <f t="shared" si="61"/>
        <v>16.163472412957695</v>
      </c>
      <c r="Y31">
        <f t="shared" si="24"/>
        <v>0.68669007522551062</v>
      </c>
      <c r="Z31" s="1">
        <f t="shared" si="25"/>
        <v>39.364399216749014</v>
      </c>
      <c r="AA31" s="1">
        <f t="shared" si="5"/>
        <v>3.8276363239427695E-3</v>
      </c>
      <c r="AB31">
        <f t="shared" si="6"/>
        <v>0.63398093377004816</v>
      </c>
      <c r="AC31" s="28">
        <f t="shared" si="7"/>
        <v>0.773348676611047</v>
      </c>
      <c r="AD31" s="1">
        <f t="shared" si="49"/>
        <v>0.29394041998327108</v>
      </c>
      <c r="AE31" s="2">
        <f t="shared" si="8"/>
        <v>16.850087769741652</v>
      </c>
      <c r="AF31" s="2"/>
      <c r="AG31" s="1">
        <f t="shared" si="9"/>
        <v>3.0958010173961596E-3</v>
      </c>
      <c r="AH31" s="1">
        <f t="shared" si="10"/>
        <v>1.4590853998300363E-2</v>
      </c>
      <c r="AI31">
        <f t="shared" si="26"/>
        <v>0.2090735333565972</v>
      </c>
      <c r="AJ31" s="2">
        <f t="shared" si="50"/>
        <v>11.985107007703023</v>
      </c>
      <c r="AK31" s="1">
        <f t="shared" si="51"/>
        <v>1.4915663053952003E-2</v>
      </c>
      <c r="AL31" s="1"/>
      <c r="AM31">
        <f t="shared" si="27"/>
        <v>9.5912072334637555E-2</v>
      </c>
      <c r="AN31" s="40">
        <f t="shared" si="28"/>
        <v>0.19090778729028174</v>
      </c>
      <c r="AP31">
        <v>4</v>
      </c>
      <c r="AQ31">
        <f t="shared" si="29"/>
        <v>0.1045367666782986</v>
      </c>
      <c r="AR31" s="2">
        <f t="shared" si="30"/>
        <v>5.9925535038515116</v>
      </c>
      <c r="AT31" s="27">
        <f t="shared" si="52"/>
        <v>3.9973333333333319</v>
      </c>
      <c r="AU31" s="1">
        <f t="shared" si="31"/>
        <v>3.3520001295373941E-2</v>
      </c>
      <c r="AW31" s="1">
        <f t="shared" si="32"/>
        <v>0.21004655142806894</v>
      </c>
      <c r="AX31" s="2">
        <f t="shared" si="33"/>
        <v>12.040885113710958</v>
      </c>
      <c r="AY31" s="1">
        <f t="shared" si="34"/>
        <v>0.21004655142806894</v>
      </c>
      <c r="AZ31" s="2">
        <f t="shared" si="35"/>
        <v>12.040885113710958</v>
      </c>
      <c r="BA31" s="1"/>
      <c r="BB31" s="1">
        <f t="shared" si="36"/>
        <v>0.41912008478466611</v>
      </c>
      <c r="BC31" s="2">
        <f t="shared" si="37"/>
        <v>24.025992121413982</v>
      </c>
      <c r="BE31" s="46">
        <f t="shared" si="53"/>
        <v>3.9973333333333319</v>
      </c>
      <c r="BF31" s="42">
        <f t="shared" si="54"/>
        <v>0.86447792221970832</v>
      </c>
      <c r="BG31" s="46">
        <f t="shared" si="53"/>
        <v>3.9973333333333319</v>
      </c>
      <c r="BH31" s="42">
        <f t="shared" si="38"/>
        <v>0.86447792221970832</v>
      </c>
      <c r="BJ31" s="1">
        <f t="shared" si="39"/>
        <v>0.2256322230908793</v>
      </c>
      <c r="BK31" s="2">
        <f t="shared" si="40"/>
        <v>12.934331259986712</v>
      </c>
      <c r="BL31" s="1">
        <f t="shared" si="41"/>
        <v>0.2256322230908793</v>
      </c>
      <c r="BM31" s="2">
        <f t="shared" si="42"/>
        <v>12.934331259986712</v>
      </c>
      <c r="BO31" s="1">
        <f t="shared" si="43"/>
        <v>0.4347057564474765</v>
      </c>
      <c r="BP31" s="2">
        <f t="shared" si="44"/>
        <v>24.919438267689735</v>
      </c>
      <c r="BR31" s="27">
        <f t="shared" si="55"/>
        <v>3.9973333333333319</v>
      </c>
      <c r="BS31" s="1">
        <f t="shared" si="56"/>
        <v>7.3005507565741826E-2</v>
      </c>
      <c r="BU31" s="1">
        <f t="shared" si="57"/>
        <v>3.9973333333333319E-2</v>
      </c>
      <c r="BV31">
        <f t="shared" si="45"/>
        <v>7.3005507565741823E-4</v>
      </c>
      <c r="BX31" s="41">
        <f t="shared" si="58"/>
        <v>319.78666666666652</v>
      </c>
      <c r="BY31" s="42">
        <f t="shared" si="58"/>
        <v>5.8404406052593458</v>
      </c>
    </row>
    <row r="32" spans="1:77" x14ac:dyDescent="0.2">
      <c r="A32" s="27">
        <f t="shared" si="46"/>
        <v>4.247166666666665</v>
      </c>
      <c r="B32">
        <f t="shared" si="11"/>
        <v>4.247166666666665</v>
      </c>
      <c r="C32" s="1">
        <f t="shared" si="12"/>
        <v>12.5</v>
      </c>
      <c r="D32" s="1">
        <f t="shared" si="59"/>
        <v>13.201834141301898</v>
      </c>
      <c r="E32">
        <f t="shared" si="13"/>
        <v>0.32753531359037152</v>
      </c>
      <c r="F32" s="1">
        <f t="shared" si="14"/>
        <v>18.775909696263334</v>
      </c>
      <c r="G32" s="1">
        <f t="shared" si="15"/>
        <v>5.7376156893560806E-3</v>
      </c>
      <c r="H32">
        <f t="shared" si="16"/>
        <v>0.32171034882035193</v>
      </c>
      <c r="I32">
        <f t="shared" si="17"/>
        <v>0.94683813371763159</v>
      </c>
      <c r="J32" s="1">
        <f t="shared" si="47"/>
        <v>5.6851298836709606E-2</v>
      </c>
      <c r="K32" s="2">
        <f t="shared" si="18"/>
        <v>3.2589916530597862</v>
      </c>
      <c r="L32" s="33">
        <f t="shared" si="0"/>
        <v>-2.002833333333335</v>
      </c>
      <c r="M32" s="1">
        <f t="shared" si="19"/>
        <v>12.5</v>
      </c>
      <c r="N32" s="1">
        <f t="shared" si="60"/>
        <v>12.659436850077933</v>
      </c>
      <c r="O32">
        <f t="shared" si="20"/>
        <v>-0.1588762632082483</v>
      </c>
      <c r="P32" s="1">
        <f t="shared" si="1"/>
        <v>-9.1075564896448054</v>
      </c>
      <c r="Q32" s="1">
        <f t="shared" si="21"/>
        <v>6.239808000525442E-3</v>
      </c>
      <c r="R32">
        <f t="shared" si="22"/>
        <v>-0.15820872263532049</v>
      </c>
      <c r="S32">
        <f t="shared" si="2"/>
        <v>0.98740569174078607</v>
      </c>
      <c r="T32" s="1">
        <f t="shared" si="48"/>
        <v>1.3430568385158027E-2</v>
      </c>
      <c r="U32" s="36">
        <f t="shared" si="3"/>
        <v>0.76990519405364488</v>
      </c>
      <c r="V32">
        <f t="shared" si="4"/>
        <v>10.497166666666665</v>
      </c>
      <c r="W32" s="1">
        <f t="shared" si="23"/>
        <v>12.5</v>
      </c>
      <c r="X32" s="1">
        <f t="shared" si="61"/>
        <v>16.32300548391067</v>
      </c>
      <c r="Y32">
        <f t="shared" si="24"/>
        <v>0.69852691432543157</v>
      </c>
      <c r="Z32" s="1">
        <f t="shared" si="25"/>
        <v>40.042944133304992</v>
      </c>
      <c r="AA32" s="1">
        <f t="shared" si="5"/>
        <v>3.7531830553924062E-3</v>
      </c>
      <c r="AB32">
        <f t="shared" si="6"/>
        <v>0.64309031060570054</v>
      </c>
      <c r="AC32" s="28">
        <f t="shared" si="7"/>
        <v>0.76579034494113574</v>
      </c>
      <c r="AD32" s="1">
        <f t="shared" si="49"/>
        <v>0.30671157976603092</v>
      </c>
      <c r="AE32" s="2">
        <f t="shared" si="8"/>
        <v>17.582192470664193</v>
      </c>
      <c r="AF32" s="2"/>
      <c r="AG32" s="1">
        <f t="shared" si="9"/>
        <v>3.2722939484194401E-3</v>
      </c>
      <c r="AH32" s="1">
        <f t="shared" si="10"/>
        <v>1.4467966613003605E-2</v>
      </c>
      <c r="AI32">
        <f t="shared" si="26"/>
        <v>0.22243264763216858</v>
      </c>
      <c r="AJ32" s="2">
        <f t="shared" si="50"/>
        <v>12.750916106302656</v>
      </c>
      <c r="AK32" s="1">
        <f t="shared" si="51"/>
        <v>1.4833407079961418E-2</v>
      </c>
      <c r="AL32" s="1"/>
      <c r="AM32">
        <f t="shared" si="27"/>
        <v>9.8932084878535428E-2</v>
      </c>
      <c r="AN32" s="40">
        <f t="shared" si="28"/>
        <v>0.19691895875504661</v>
      </c>
      <c r="AP32">
        <v>4</v>
      </c>
      <c r="AQ32">
        <f t="shared" si="29"/>
        <v>0.11121632381608428</v>
      </c>
      <c r="AR32" s="2">
        <f t="shared" si="30"/>
        <v>6.3754580531513279</v>
      </c>
      <c r="AT32" s="27">
        <f t="shared" si="52"/>
        <v>4.247166666666665</v>
      </c>
      <c r="AU32" s="1">
        <f t="shared" si="31"/>
        <v>3.7903493196888266E-2</v>
      </c>
      <c r="AW32" s="1">
        <f t="shared" si="32"/>
        <v>0.22275650089678919</v>
      </c>
      <c r="AX32" s="2">
        <f t="shared" si="33"/>
        <v>12.769480943128041</v>
      </c>
      <c r="AY32" s="1">
        <f t="shared" si="34"/>
        <v>0.22275650089678919</v>
      </c>
      <c r="AZ32" s="2">
        <f t="shared" si="35"/>
        <v>12.769480943128041</v>
      </c>
      <c r="BA32" s="1"/>
      <c r="BB32" s="1">
        <f t="shared" si="36"/>
        <v>0.44518914852895775</v>
      </c>
      <c r="BC32" s="2">
        <f t="shared" si="37"/>
        <v>25.520397049430699</v>
      </c>
      <c r="BE32" s="46">
        <f t="shared" si="53"/>
        <v>4.247166666666665</v>
      </c>
      <c r="BF32" s="42">
        <f t="shared" si="54"/>
        <v>0.97973264912041857</v>
      </c>
      <c r="BG32" s="46">
        <f t="shared" si="53"/>
        <v>4.247166666666665</v>
      </c>
      <c r="BH32" s="42">
        <f t="shared" si="38"/>
        <v>0.97973264912041857</v>
      </c>
      <c r="BJ32" s="1">
        <f t="shared" si="39"/>
        <v>0.23770308385897648</v>
      </c>
      <c r="BK32" s="2">
        <f t="shared" si="40"/>
        <v>13.626291431406294</v>
      </c>
      <c r="BL32" s="1">
        <f t="shared" si="41"/>
        <v>0.23770308385897648</v>
      </c>
      <c r="BM32" s="2">
        <f t="shared" si="42"/>
        <v>13.626291431406294</v>
      </c>
      <c r="BO32" s="1">
        <f t="shared" si="43"/>
        <v>0.46013573149114506</v>
      </c>
      <c r="BP32" s="2">
        <f t="shared" si="44"/>
        <v>26.377207537708951</v>
      </c>
      <c r="BR32" s="27">
        <f t="shared" si="55"/>
        <v>4.247166666666665</v>
      </c>
      <c r="BS32" s="1">
        <f t="shared" si="56"/>
        <v>8.260497504116493E-2</v>
      </c>
      <c r="BU32" s="1">
        <f t="shared" si="57"/>
        <v>4.2471666666666651E-2</v>
      </c>
      <c r="BV32">
        <f t="shared" si="45"/>
        <v>8.260497504116493E-4</v>
      </c>
      <c r="BX32" s="41">
        <f t="shared" si="58"/>
        <v>339.7733333333332</v>
      </c>
      <c r="BY32" s="42">
        <f t="shared" si="58"/>
        <v>6.6083980032931944</v>
      </c>
    </row>
    <row r="33" spans="1:77" x14ac:dyDescent="0.2">
      <c r="A33" s="27">
        <f t="shared" si="46"/>
        <v>4.4969999999999981</v>
      </c>
      <c r="B33">
        <f t="shared" si="11"/>
        <v>4.4969999999999981</v>
      </c>
      <c r="C33" s="1">
        <f t="shared" si="12"/>
        <v>12.5</v>
      </c>
      <c r="D33" s="1">
        <f t="shared" si="59"/>
        <v>13.284314397062424</v>
      </c>
      <c r="E33">
        <f t="shared" si="13"/>
        <v>0.34534309974359889</v>
      </c>
      <c r="F33" s="1">
        <f t="shared" si="14"/>
        <v>19.796738201862354</v>
      </c>
      <c r="G33" s="1">
        <f t="shared" si="15"/>
        <v>5.6665889342885295E-3</v>
      </c>
      <c r="H33">
        <f t="shared" si="16"/>
        <v>0.33851954008213064</v>
      </c>
      <c r="I33">
        <f t="shared" si="17"/>
        <v>0.9409593620250466</v>
      </c>
      <c r="J33" s="1">
        <f t="shared" si="47"/>
        <v>6.3454121179113296E-2</v>
      </c>
      <c r="K33" s="2">
        <f t="shared" si="18"/>
        <v>3.6374973924332461</v>
      </c>
      <c r="L33" s="33">
        <f t="shared" si="0"/>
        <v>-1.7530000000000019</v>
      </c>
      <c r="M33" s="1">
        <f t="shared" si="19"/>
        <v>12.5</v>
      </c>
      <c r="N33" s="1">
        <f t="shared" si="60"/>
        <v>12.622321854555921</v>
      </c>
      <c r="O33">
        <f t="shared" si="20"/>
        <v>-0.13933132014708186</v>
      </c>
      <c r="P33" s="1">
        <f t="shared" si="1"/>
        <v>-7.98714574091552</v>
      </c>
      <c r="Q33" s="1">
        <f t="shared" si="21"/>
        <v>6.2765573301468329E-3</v>
      </c>
      <c r="R33">
        <f t="shared" si="22"/>
        <v>-0.13888094600972889</v>
      </c>
      <c r="S33">
        <f t="shared" si="2"/>
        <v>0.99030908449606925</v>
      </c>
      <c r="T33" s="1">
        <f t="shared" si="48"/>
        <v>1.0459387956444572E-2</v>
      </c>
      <c r="U33" s="36">
        <f t="shared" si="3"/>
        <v>0.59958274909554865</v>
      </c>
      <c r="V33">
        <f t="shared" si="4"/>
        <v>10.746999999999998</v>
      </c>
      <c r="W33" s="1">
        <f t="shared" si="23"/>
        <v>12.5</v>
      </c>
      <c r="X33" s="1">
        <f t="shared" si="61"/>
        <v>16.484781132911653</v>
      </c>
      <c r="Y33">
        <f t="shared" si="24"/>
        <v>0.71013302836656234</v>
      </c>
      <c r="Z33" s="1">
        <f t="shared" si="25"/>
        <v>40.70826277260548</v>
      </c>
      <c r="AA33" s="1">
        <f t="shared" si="5"/>
        <v>3.6798797668467923E-3</v>
      </c>
      <c r="AB33">
        <f t="shared" si="6"/>
        <v>0.65193464889526209</v>
      </c>
      <c r="AC33" s="28">
        <f t="shared" si="7"/>
        <v>0.7582751568987417</v>
      </c>
      <c r="AD33" s="1">
        <f t="shared" si="49"/>
        <v>0.31966226547658327</v>
      </c>
      <c r="AE33" s="2">
        <f t="shared" si="8"/>
        <v>18.324588466810503</v>
      </c>
      <c r="AF33" s="2"/>
      <c r="AG33" s="1">
        <f t="shared" si="9"/>
        <v>3.4455979839507957E-3</v>
      </c>
      <c r="AH33" s="1">
        <f t="shared" si="10"/>
        <v>1.4338123059445382E-2</v>
      </c>
      <c r="AI33">
        <f t="shared" si="26"/>
        <v>0.23583831603423897</v>
      </c>
      <c r="AJ33" s="2">
        <f t="shared" si="50"/>
        <v>13.519393912790768</v>
      </c>
      <c r="AK33" s="1">
        <f t="shared" si="51"/>
        <v>1.4746318806224326E-2</v>
      </c>
      <c r="AL33" s="1"/>
      <c r="AM33">
        <f t="shared" si="27"/>
        <v>0.10216342280315142</v>
      </c>
      <c r="AN33" s="40">
        <f t="shared" si="28"/>
        <v>0.20335076194894788</v>
      </c>
      <c r="AP33">
        <v>4</v>
      </c>
      <c r="AQ33">
        <f t="shared" si="29"/>
        <v>0.11791915801711948</v>
      </c>
      <c r="AR33" s="2">
        <f t="shared" si="30"/>
        <v>6.7596969563953841</v>
      </c>
      <c r="AT33" s="27">
        <f t="shared" si="52"/>
        <v>4.4969999999999981</v>
      </c>
      <c r="AU33" s="1">
        <f t="shared" si="31"/>
        <v>4.2568346835371487E-2</v>
      </c>
      <c r="AW33" s="1">
        <f t="shared" si="32"/>
        <v>0.2353936892984258</v>
      </c>
      <c r="AX33" s="2">
        <f t="shared" si="33"/>
        <v>13.493905755960714</v>
      </c>
      <c r="AY33" s="1">
        <f t="shared" si="34"/>
        <v>0.2353936892984258</v>
      </c>
      <c r="AZ33" s="2">
        <f t="shared" si="35"/>
        <v>13.493905755960714</v>
      </c>
      <c r="BA33" s="1"/>
      <c r="BB33" s="1">
        <f t="shared" si="36"/>
        <v>0.47123200533266474</v>
      </c>
      <c r="BC33" s="2">
        <f t="shared" si="37"/>
        <v>27.013299668751483</v>
      </c>
      <c r="BE33" s="46">
        <f t="shared" si="53"/>
        <v>4.4969999999999981</v>
      </c>
      <c r="BF33" s="42">
        <f t="shared" si="54"/>
        <v>1.1029819428669023</v>
      </c>
      <c r="BG33" s="46">
        <f t="shared" si="53"/>
        <v>4.4969999999999981</v>
      </c>
      <c r="BH33" s="42">
        <f t="shared" si="38"/>
        <v>1.1029819428669023</v>
      </c>
      <c r="BJ33" s="1">
        <f t="shared" si="39"/>
        <v>0.24943906278005817</v>
      </c>
      <c r="BK33" s="2">
        <f t="shared" si="40"/>
        <v>14.29905455427085</v>
      </c>
      <c r="BL33" s="1">
        <f t="shared" si="41"/>
        <v>0.24943906278005817</v>
      </c>
      <c r="BM33" s="2">
        <f t="shared" si="42"/>
        <v>14.29905455427085</v>
      </c>
      <c r="BO33" s="1">
        <f t="shared" si="43"/>
        <v>0.48527737881429711</v>
      </c>
      <c r="BP33" s="2">
        <f t="shared" si="44"/>
        <v>27.818448467061618</v>
      </c>
      <c r="BR33" s="27">
        <f t="shared" si="55"/>
        <v>4.4969999999999981</v>
      </c>
      <c r="BS33" s="1">
        <f t="shared" si="56"/>
        <v>9.2834524574762198E-2</v>
      </c>
      <c r="BU33" s="1">
        <f t="shared" si="57"/>
        <v>4.4969999999999982E-2</v>
      </c>
      <c r="BV33">
        <f t="shared" si="45"/>
        <v>9.2834524574762203E-4</v>
      </c>
      <c r="BX33" s="41">
        <f t="shared" si="58"/>
        <v>359.75999999999988</v>
      </c>
      <c r="BY33" s="42">
        <f t="shared" si="58"/>
        <v>7.426761965980976</v>
      </c>
    </row>
    <row r="34" spans="1:77" x14ac:dyDescent="0.2">
      <c r="A34" s="27">
        <f>$D$5*$D$4+A33</f>
        <v>4.7468333333333312</v>
      </c>
      <c r="B34">
        <f t="shared" si="11"/>
        <v>4.7468333333333312</v>
      </c>
      <c r="C34" s="1">
        <f t="shared" si="12"/>
        <v>12.5</v>
      </c>
      <c r="D34" s="1">
        <f t="shared" si="59"/>
        <v>13.370954591742672</v>
      </c>
      <c r="E34">
        <f t="shared" si="13"/>
        <v>0.36292562350670649</v>
      </c>
      <c r="F34" s="1">
        <f t="shared" si="14"/>
        <v>20.804653576817568</v>
      </c>
      <c r="G34" s="1">
        <f t="shared" si="15"/>
        <v>5.5933909080957472E-3</v>
      </c>
      <c r="H34">
        <f t="shared" si="16"/>
        <v>0.35501080351172326</v>
      </c>
      <c r="I34">
        <f t="shared" si="17"/>
        <v>0.93486219807518189</v>
      </c>
      <c r="J34" s="1">
        <f t="shared" si="47"/>
        <v>7.0389960646511388E-2</v>
      </c>
      <c r="K34" s="2">
        <f t="shared" si="18"/>
        <v>4.0350932854688057</v>
      </c>
      <c r="L34" s="33">
        <f t="shared" si="0"/>
        <v>-1.5031666666666688</v>
      </c>
      <c r="M34" s="1">
        <f t="shared" si="19"/>
        <v>12.5</v>
      </c>
      <c r="N34" s="1">
        <f t="shared" si="60"/>
        <v>12.59005599780151</v>
      </c>
      <c r="O34">
        <f t="shared" si="20"/>
        <v>-0.11967865564795832</v>
      </c>
      <c r="P34" s="1">
        <f t="shared" si="1"/>
        <v>-6.8605598779084387</v>
      </c>
      <c r="Q34" s="1">
        <f t="shared" si="21"/>
        <v>6.308769737694328E-3</v>
      </c>
      <c r="R34">
        <f t="shared" si="22"/>
        <v>-0.11939316766574774</v>
      </c>
      <c r="S34">
        <f t="shared" si="2"/>
        <v>0.99284705343508906</v>
      </c>
      <c r="T34" s="1">
        <f t="shared" si="48"/>
        <v>7.8763974224023876E-3</v>
      </c>
      <c r="U34" s="36">
        <f t="shared" si="3"/>
        <v>0.45151322803580562</v>
      </c>
      <c r="V34">
        <f t="shared" si="4"/>
        <v>10.996833333333331</v>
      </c>
      <c r="W34" s="1">
        <f t="shared" si="23"/>
        <v>12.5</v>
      </c>
      <c r="X34" s="1">
        <f t="shared" si="61"/>
        <v>16.648733986736381</v>
      </c>
      <c r="Y34">
        <f t="shared" si="24"/>
        <v>0.72151206166047521</v>
      </c>
      <c r="Z34" s="1">
        <f t="shared" si="25"/>
        <v>41.360564044231062</v>
      </c>
      <c r="AA34" s="1">
        <f t="shared" si="5"/>
        <v>3.6077594387607711E-3</v>
      </c>
      <c r="AB34">
        <f t="shared" si="6"/>
        <v>0.66052069437197003</v>
      </c>
      <c r="AC34" s="28">
        <f t="shared" si="7"/>
        <v>0.75080783980081789</v>
      </c>
      <c r="AD34" s="1">
        <f t="shared" si="49"/>
        <v>0.33278724376808921</v>
      </c>
      <c r="AE34" s="2">
        <f t="shared" si="8"/>
        <v>19.076975757406387</v>
      </c>
      <c r="AF34" s="2"/>
      <c r="AG34" s="1">
        <f t="shared" si="9"/>
        <v>3.6154899671983977E-3</v>
      </c>
      <c r="AH34" s="1">
        <f t="shared" si="10"/>
        <v>1.4201427234643387E-2</v>
      </c>
      <c r="AI34">
        <f t="shared" si="26"/>
        <v>0.24929057722665787</v>
      </c>
      <c r="AJ34" s="2">
        <f t="shared" si="50"/>
        <v>14.290542643566374</v>
      </c>
      <c r="AK34" s="1">
        <f t="shared" si="51"/>
        <v>1.4654429473841116E-2</v>
      </c>
      <c r="AL34" s="1"/>
      <c r="AM34">
        <f t="shared" si="27"/>
        <v>0.10561082838125249</v>
      </c>
      <c r="AN34" s="40">
        <f t="shared" si="28"/>
        <v>0.21021263610918089</v>
      </c>
      <c r="AP34">
        <v>4</v>
      </c>
      <c r="AQ34">
        <f t="shared" si="29"/>
        <v>0.12464528861332895</v>
      </c>
      <c r="AR34" s="2">
        <f t="shared" si="30"/>
        <v>7.1452713217831878</v>
      </c>
      <c r="AT34" s="27">
        <f>$D$5*$D$4+AT33</f>
        <v>4.7468333333333312</v>
      </c>
      <c r="AU34" s="1">
        <f t="shared" si="31"/>
        <v>4.7517313179911876E-2</v>
      </c>
      <c r="AW34" s="1">
        <f t="shared" si="32"/>
        <v>0.24795473907525389</v>
      </c>
      <c r="AX34" s="2">
        <f t="shared" si="33"/>
        <v>14.213965934250224</v>
      </c>
      <c r="AY34" s="1">
        <f t="shared" si="34"/>
        <v>0.24795473907525389</v>
      </c>
      <c r="AZ34" s="2">
        <f t="shared" si="35"/>
        <v>14.213965934250224</v>
      </c>
      <c r="BA34" s="1"/>
      <c r="BB34" s="1">
        <f t="shared" si="36"/>
        <v>0.49724531630191177</v>
      </c>
      <c r="BC34" s="2">
        <f t="shared" si="37"/>
        <v>28.504508577816598</v>
      </c>
      <c r="BE34" s="46">
        <f t="shared" si="53"/>
        <v>4.7468333333333312</v>
      </c>
      <c r="BF34" s="42">
        <f t="shared" si="54"/>
        <v>1.2344252322545155</v>
      </c>
      <c r="BG34" s="46">
        <f t="shared" si="53"/>
        <v>4.7468333333333312</v>
      </c>
      <c r="BH34" s="42">
        <f t="shared" si="38"/>
        <v>1.2344252322545155</v>
      </c>
      <c r="BJ34" s="1">
        <f t="shared" si="39"/>
        <v>0.26082915720021688</v>
      </c>
      <c r="BK34" s="2">
        <f t="shared" si="40"/>
        <v>14.951989903197145</v>
      </c>
      <c r="BL34" s="1">
        <f t="shared" si="41"/>
        <v>0.26082915720021688</v>
      </c>
      <c r="BM34" s="2">
        <f t="shared" si="42"/>
        <v>14.951989903197145</v>
      </c>
      <c r="BO34" s="1">
        <f t="shared" si="43"/>
        <v>0.51011973442687475</v>
      </c>
      <c r="BP34" s="2">
        <f t="shared" si="44"/>
        <v>29.24253254676352</v>
      </c>
      <c r="BR34" s="27">
        <f t="shared" si="55"/>
        <v>4.7468333333333312</v>
      </c>
      <c r="BS34" s="1">
        <f t="shared" si="56"/>
        <v>0.10370305504285394</v>
      </c>
      <c r="BU34" s="1">
        <f t="shared" si="57"/>
        <v>4.7468333333333314E-2</v>
      </c>
      <c r="BV34">
        <f t="shared" si="45"/>
        <v>1.0370305504285395E-3</v>
      </c>
      <c r="BX34" s="41">
        <f t="shared" si="58"/>
        <v>379.7466666666665</v>
      </c>
      <c r="BY34" s="42">
        <f t="shared" si="58"/>
        <v>8.2962444034283163</v>
      </c>
    </row>
    <row r="35" spans="1:77" x14ac:dyDescent="0.2">
      <c r="A35" s="27">
        <f t="shared" si="46"/>
        <v>4.9966666666666644</v>
      </c>
      <c r="B35">
        <f t="shared" si="11"/>
        <v>4.9966666666666644</v>
      </c>
      <c r="C35" s="1">
        <f t="shared" si="12"/>
        <v>12.5</v>
      </c>
      <c r="D35" s="1">
        <f t="shared" si="59"/>
        <v>13.461674404685985</v>
      </c>
      <c r="E35">
        <f t="shared" si="13"/>
        <v>0.38027647091814432</v>
      </c>
      <c r="F35" s="1">
        <f t="shared" si="14"/>
        <v>21.79928814180445</v>
      </c>
      <c r="G35" s="1">
        <f t="shared" si="15"/>
        <v>5.518255892684884E-3</v>
      </c>
      <c r="H35">
        <f t="shared" si="16"/>
        <v>0.37117720399828819</v>
      </c>
      <c r="I35">
        <f t="shared" si="17"/>
        <v>0.92856205136329639</v>
      </c>
      <c r="J35" s="1">
        <f t="shared" si="47"/>
        <v>7.7652387299745232E-2</v>
      </c>
      <c r="K35" s="2">
        <f t="shared" si="18"/>
        <v>4.4514107369280707</v>
      </c>
      <c r="L35" s="33">
        <f t="shared" si="0"/>
        <v>-1.2533333333333356</v>
      </c>
      <c r="M35" s="1">
        <f t="shared" si="19"/>
        <v>12.5</v>
      </c>
      <c r="N35" s="1">
        <f t="shared" si="60"/>
        <v>12.562676643313099</v>
      </c>
      <c r="O35">
        <f t="shared" si="20"/>
        <v>-9.9932671916857785E-2</v>
      </c>
      <c r="P35" s="1">
        <f t="shared" si="1"/>
        <v>-5.7286245047880255</v>
      </c>
      <c r="Q35" s="1">
        <f t="shared" si="21"/>
        <v>6.3362986272197811E-3</v>
      </c>
      <c r="R35">
        <f t="shared" si="22"/>
        <v>-9.9766424697436101E-2</v>
      </c>
      <c r="S35">
        <f t="shared" si="2"/>
        <v>0.99501088461538489</v>
      </c>
      <c r="T35" s="1">
        <f t="shared" si="48"/>
        <v>5.6845878569524791E-3</v>
      </c>
      <c r="U35" s="36">
        <f t="shared" si="3"/>
        <v>0.32586809371065162</v>
      </c>
      <c r="V35">
        <f t="shared" si="4"/>
        <v>11.246666666666664</v>
      </c>
      <c r="W35" s="1">
        <f t="shared" si="23"/>
        <v>12.5</v>
      </c>
      <c r="X35" s="1">
        <f t="shared" si="61"/>
        <v>16.814800358943042</v>
      </c>
      <c r="Y35">
        <f t="shared" si="24"/>
        <v>0.73266775259946693</v>
      </c>
      <c r="Z35" s="1">
        <f t="shared" si="25"/>
        <v>42.000062250924856</v>
      </c>
      <c r="AA35" s="1">
        <f t="shared" si="5"/>
        <v>3.5368494122699442E-3</v>
      </c>
      <c r="AB35">
        <f t="shared" si="6"/>
        <v>0.66885520057245662</v>
      </c>
      <c r="AC35" s="28">
        <f t="shared" si="7"/>
        <v>0.74339270958705184</v>
      </c>
      <c r="AD35" s="1">
        <f t="shared" si="49"/>
        <v>0.34608141632632755</v>
      </c>
      <c r="AE35" s="2">
        <f t="shared" si="8"/>
        <v>19.83906208240094</v>
      </c>
      <c r="AF35" s="2"/>
      <c r="AG35" s="1">
        <f t="shared" si="9"/>
        <v>3.7817410563792519E-3</v>
      </c>
      <c r="AH35" s="1">
        <f t="shared" si="10"/>
        <v>1.4057997181905004E-2</v>
      </c>
      <c r="AI35">
        <f t="shared" si="26"/>
        <v>0.26278882121907349</v>
      </c>
      <c r="AJ35" s="2">
        <f t="shared" si="50"/>
        <v>15.064327331029689</v>
      </c>
      <c r="AK35" s="1">
        <f t="shared" si="51"/>
        <v>1.4557776278812417E-2</v>
      </c>
      <c r="AL35" s="1"/>
      <c r="AM35">
        <f t="shared" si="27"/>
        <v>0.10927916720907246</v>
      </c>
      <c r="AN35" s="40">
        <f t="shared" si="28"/>
        <v>0.21751426594162512</v>
      </c>
      <c r="AP35">
        <v>4</v>
      </c>
      <c r="AQ35">
        <f t="shared" si="29"/>
        <v>0.13139441060953674</v>
      </c>
      <c r="AR35" s="2">
        <f t="shared" si="30"/>
        <v>7.5321636655148447</v>
      </c>
      <c r="AT35" s="27">
        <f t="shared" si="52"/>
        <v>4.9966666666666644</v>
      </c>
      <c r="AU35" s="1">
        <f t="shared" si="31"/>
        <v>5.2753276447121529E-2</v>
      </c>
      <c r="AW35" s="1">
        <f t="shared" si="32"/>
        <v>0.2604364092987429</v>
      </c>
      <c r="AX35" s="2">
        <f t="shared" si="33"/>
        <v>14.929475692284624</v>
      </c>
      <c r="AY35" s="1">
        <f t="shared" si="34"/>
        <v>0.2604364092987429</v>
      </c>
      <c r="AZ35" s="2">
        <f t="shared" si="35"/>
        <v>14.929475692284624</v>
      </c>
      <c r="BA35" s="1"/>
      <c r="BB35" s="1">
        <f t="shared" si="36"/>
        <v>0.52322523051781644</v>
      </c>
      <c r="BC35" s="2">
        <f t="shared" si="37"/>
        <v>29.993803023314317</v>
      </c>
      <c r="BE35" s="46">
        <f t="shared" si="53"/>
        <v>4.9966666666666644</v>
      </c>
      <c r="BF35" s="42">
        <f t="shared" si="54"/>
        <v>1.3742798539825796</v>
      </c>
      <c r="BG35" s="46">
        <f t="shared" si="53"/>
        <v>4.9966666666666644</v>
      </c>
      <c r="BH35" s="42">
        <f t="shared" si="38"/>
        <v>1.3742798539825796</v>
      </c>
      <c r="BJ35" s="1">
        <f t="shared" si="39"/>
        <v>0.27186336924159055</v>
      </c>
      <c r="BK35" s="2">
        <f t="shared" si="40"/>
        <v>15.584524351428756</v>
      </c>
      <c r="BL35" s="1">
        <f t="shared" si="41"/>
        <v>0.27186336924159055</v>
      </c>
      <c r="BM35" s="2">
        <f t="shared" si="42"/>
        <v>15.584524351428756</v>
      </c>
      <c r="BO35" s="1">
        <f t="shared" si="43"/>
        <v>0.53465219046066403</v>
      </c>
      <c r="BP35" s="2">
        <f t="shared" si="44"/>
        <v>30.648851682458446</v>
      </c>
      <c r="BR35" s="27">
        <f t="shared" si="55"/>
        <v>4.9966666666666644</v>
      </c>
      <c r="BS35" s="1">
        <f t="shared" si="56"/>
        <v>0.11522004848029969</v>
      </c>
      <c r="BU35" s="1">
        <f t="shared" si="57"/>
        <v>4.9966666666666645E-2</v>
      </c>
      <c r="BV35">
        <f t="shared" si="45"/>
        <v>1.1522004848029969E-3</v>
      </c>
      <c r="BX35" s="41">
        <f t="shared" si="58"/>
        <v>399.73333333333318</v>
      </c>
      <c r="BY35" s="42">
        <f t="shared" si="58"/>
        <v>9.2176038784239758</v>
      </c>
    </row>
    <row r="36" spans="1:77" x14ac:dyDescent="0.2">
      <c r="A36" s="27">
        <f>$D$5*$D$4+A35</f>
        <v>5.2464999999999975</v>
      </c>
      <c r="B36">
        <f t="shared" si="11"/>
        <v>5.2464999999999975</v>
      </c>
      <c r="C36" s="1">
        <f t="shared" si="12"/>
        <v>12.5</v>
      </c>
      <c r="D36" s="1">
        <f t="shared" si="59"/>
        <v>13.556391933327982</v>
      </c>
      <c r="E36">
        <f t="shared" si="13"/>
        <v>0.39738995345005435</v>
      </c>
      <c r="F36" s="1">
        <f t="shared" si="14"/>
        <v>22.780315802869357</v>
      </c>
      <c r="G36" s="1">
        <f t="shared" si="15"/>
        <v>5.4414139697031788E-3</v>
      </c>
      <c r="H36">
        <f t="shared" si="16"/>
        <v>0.38701300654355053</v>
      </c>
      <c r="I36">
        <f t="shared" si="17"/>
        <v>0.92207425555977962</v>
      </c>
      <c r="J36" s="1">
        <f t="shared" si="47"/>
        <v>8.5234844562613571E-2</v>
      </c>
      <c r="K36" s="2">
        <f t="shared" si="18"/>
        <v>4.8860738921243447</v>
      </c>
      <c r="L36" s="33">
        <f t="shared" si="0"/>
        <v>-1.0035000000000025</v>
      </c>
      <c r="M36" s="1">
        <f t="shared" si="19"/>
        <v>12.5</v>
      </c>
      <c r="N36" s="1">
        <f t="shared" si="60"/>
        <v>12.540215797584985</v>
      </c>
      <c r="O36">
        <f t="shared" si="20"/>
        <v>-8.0108198908581077E-2</v>
      </c>
      <c r="P36" s="1">
        <f t="shared" si="1"/>
        <v>-4.5921897463517816</v>
      </c>
      <c r="Q36" s="1">
        <f t="shared" si="21"/>
        <v>6.3590169092761703E-3</v>
      </c>
      <c r="R36">
        <f t="shared" si="22"/>
        <v>-8.0022546357875132E-2</v>
      </c>
      <c r="S36">
        <f t="shared" si="2"/>
        <v>0.99679305378518857</v>
      </c>
      <c r="T36" s="1">
        <f t="shared" si="48"/>
        <v>3.8865214877905913E-3</v>
      </c>
      <c r="U36" s="36">
        <f t="shared" si="3"/>
        <v>0.22279422541474725</v>
      </c>
      <c r="V36">
        <f t="shared" si="4"/>
        <v>11.496499999999997</v>
      </c>
      <c r="W36" s="1">
        <f t="shared" si="23"/>
        <v>12.5</v>
      </c>
      <c r="X36" s="1">
        <f t="shared" si="61"/>
        <v>16.98291824893472</v>
      </c>
      <c r="Y36">
        <f t="shared" si="24"/>
        <v>0.74360391669301684</v>
      </c>
      <c r="Z36" s="1">
        <f t="shared" si="25"/>
        <v>42.626976116160201</v>
      </c>
      <c r="AA36" s="1">
        <f t="shared" si="5"/>
        <v>3.4671718019313735E-3</v>
      </c>
      <c r="AB36">
        <f t="shared" si="6"/>
        <v>0.67694490613950475</v>
      </c>
      <c r="AC36" s="28">
        <f t="shared" si="7"/>
        <v>0.73603369084015247</v>
      </c>
      <c r="AD36" s="1">
        <f t="shared" si="49"/>
        <v>0.35953981979464061</v>
      </c>
      <c r="AE36" s="2">
        <f t="shared" si="8"/>
        <v>20.61056291816411</v>
      </c>
      <c r="AF36" s="2"/>
      <c r="AG36" s="1">
        <f t="shared" si="9"/>
        <v>3.9441175448778109E-3</v>
      </c>
      <c r="AH36" s="1">
        <f t="shared" si="10"/>
        <v>1.3907966877528139E-2</v>
      </c>
      <c r="AI36">
        <f t="shared" si="26"/>
        <v>0.27633174950724859</v>
      </c>
      <c r="AJ36" s="2">
        <f t="shared" si="50"/>
        <v>15.840673538632084</v>
      </c>
      <c r="AK36" s="1">
        <f t="shared" si="51"/>
        <v>1.4456403628642664E-2</v>
      </c>
      <c r="AL36" s="1"/>
      <c r="AM36">
        <f t="shared" si="27"/>
        <v>0.1131733853410322</v>
      </c>
      <c r="AN36" s="40">
        <f t="shared" si="28"/>
        <v>0.22526549629982526</v>
      </c>
      <c r="AP36">
        <v>4</v>
      </c>
      <c r="AQ36">
        <f t="shared" si="29"/>
        <v>0.1381658747536243</v>
      </c>
      <c r="AR36" s="2">
        <f t="shared" si="30"/>
        <v>7.9203367693160418</v>
      </c>
      <c r="AT36" s="27">
        <f>$D$5*$D$4+AT35</f>
        <v>5.2464999999999975</v>
      </c>
      <c r="AU36" s="1">
        <f t="shared" si="31"/>
        <v>5.8279245141844543E-2</v>
      </c>
      <c r="AW36" s="1">
        <f t="shared" si="32"/>
        <v>0.27283559875400587</v>
      </c>
      <c r="AX36" s="2">
        <f t="shared" si="33"/>
        <v>15.640257253414349</v>
      </c>
      <c r="AY36" s="1">
        <f t="shared" si="34"/>
        <v>0.27283559875400587</v>
      </c>
      <c r="AZ36" s="2">
        <f t="shared" si="35"/>
        <v>15.640257253414349</v>
      </c>
      <c r="BA36" s="1"/>
      <c r="BB36" s="1">
        <f t="shared" si="36"/>
        <v>0.54916734826125446</v>
      </c>
      <c r="BC36" s="2">
        <f t="shared" si="37"/>
        <v>31.480930792046433</v>
      </c>
      <c r="BE36" s="46">
        <f t="shared" si="53"/>
        <v>5.2464999999999975</v>
      </c>
      <c r="BF36" s="42">
        <f t="shared" si="54"/>
        <v>1.5227823450475615</v>
      </c>
      <c r="BG36" s="46">
        <f t="shared" si="53"/>
        <v>5.2464999999999975</v>
      </c>
      <c r="BH36" s="42">
        <f t="shared" si="38"/>
        <v>1.5227823450475615</v>
      </c>
      <c r="BJ36" s="1">
        <f t="shared" si="39"/>
        <v>0.28253266165772112</v>
      </c>
      <c r="BK36" s="2">
        <f t="shared" si="40"/>
        <v>16.196139840251529</v>
      </c>
      <c r="BL36" s="1">
        <f t="shared" si="41"/>
        <v>0.28253266165772112</v>
      </c>
      <c r="BM36" s="2">
        <f t="shared" si="42"/>
        <v>16.196139840251529</v>
      </c>
      <c r="BO36" s="1">
        <f t="shared" si="43"/>
        <v>0.55886441116496965</v>
      </c>
      <c r="BP36" s="2">
        <f t="shared" si="44"/>
        <v>32.036813378883608</v>
      </c>
      <c r="BR36" s="27">
        <f t="shared" si="55"/>
        <v>5.2464999999999975</v>
      </c>
      <c r="BS36" s="1">
        <f t="shared" si="56"/>
        <v>0.12739556978380381</v>
      </c>
      <c r="BU36" s="1">
        <f t="shared" si="57"/>
        <v>5.2464999999999977E-2</v>
      </c>
      <c r="BV36">
        <f t="shared" si="45"/>
        <v>1.2739556978380382E-3</v>
      </c>
      <c r="BX36" s="41">
        <f t="shared" si="58"/>
        <v>419.7199999999998</v>
      </c>
      <c r="BY36" s="42">
        <f t="shared" si="58"/>
        <v>10.191645582704306</v>
      </c>
    </row>
    <row r="37" spans="1:77" x14ac:dyDescent="0.2">
      <c r="A37" s="27">
        <f t="shared" si="46"/>
        <v>5.4963333333333306</v>
      </c>
      <c r="B37">
        <f t="shared" si="11"/>
        <v>5.4963333333333306</v>
      </c>
      <c r="C37" s="1">
        <f t="shared" si="12"/>
        <v>12.5</v>
      </c>
      <c r="D37" s="1">
        <f t="shared" si="59"/>
        <v>13.655023987936127</v>
      </c>
      <c r="E37">
        <f t="shared" si="13"/>
        <v>0.41426109287428575</v>
      </c>
      <c r="F37" s="1">
        <f t="shared" si="14"/>
        <v>23.747451183876251</v>
      </c>
      <c r="G37" s="1">
        <f t="shared" si="15"/>
        <v>5.3630897543324191E-3</v>
      </c>
      <c r="H37">
        <f t="shared" si="16"/>
        <v>0.40251363440951871</v>
      </c>
      <c r="I37">
        <f t="shared" si="17"/>
        <v>0.91541399056079553</v>
      </c>
      <c r="J37" s="1">
        <f t="shared" si="47"/>
        <v>9.3130672816767998E-2</v>
      </c>
      <c r="K37" s="2">
        <f t="shared" si="18"/>
        <v>5.338700989496254</v>
      </c>
      <c r="L37" s="33">
        <f t="shared" si="0"/>
        <v>-0.75366666666666937</v>
      </c>
      <c r="M37" s="1">
        <f t="shared" si="19"/>
        <v>12.5</v>
      </c>
      <c r="N37" s="1">
        <f t="shared" si="60"/>
        <v>12.522699926311596</v>
      </c>
      <c r="O37">
        <f t="shared" si="20"/>
        <v>-6.022043110857684E-2</v>
      </c>
      <c r="P37" s="1">
        <f t="shared" si="1"/>
        <v>-3.4521266240585446</v>
      </c>
      <c r="Q37" s="1">
        <f t="shared" si="21"/>
        <v>6.3768184409137901E-3</v>
      </c>
      <c r="R37">
        <f t="shared" si="22"/>
        <v>-6.0184039472440866E-2</v>
      </c>
      <c r="S37">
        <f t="shared" si="2"/>
        <v>0.99818729775166926</v>
      </c>
      <c r="T37" s="1">
        <f t="shared" si="48"/>
        <v>2.484316982916227E-3</v>
      </c>
      <c r="U37" s="36">
        <f t="shared" si="3"/>
        <v>0.14241307545379644</v>
      </c>
      <c r="V37">
        <f t="shared" si="4"/>
        <v>11.746333333333331</v>
      </c>
      <c r="W37" s="1">
        <f t="shared" si="23"/>
        <v>12.5</v>
      </c>
      <c r="X37" s="1">
        <f t="shared" si="61"/>
        <v>17.153027335656461</v>
      </c>
      <c r="Y37">
        <f t="shared" si="24"/>
        <v>0.75432443087345602</v>
      </c>
      <c r="Z37" s="1">
        <f t="shared" si="25"/>
        <v>43.241527884465626</v>
      </c>
      <c r="AA37" s="1">
        <f t="shared" si="5"/>
        <v>3.3987438954787975E-3</v>
      </c>
      <c r="AB37">
        <f t="shared" si="6"/>
        <v>0.68479651454387358</v>
      </c>
      <c r="AC37" s="28">
        <f t="shared" si="7"/>
        <v>0.7287343368255419</v>
      </c>
      <c r="AD37" s="1">
        <f t="shared" si="49"/>
        <v>0.37315762526936302</v>
      </c>
      <c r="AE37" s="2">
        <f t="shared" si="8"/>
        <v>21.39120144856221</v>
      </c>
      <c r="AF37" s="2"/>
      <c r="AG37" s="1">
        <f t="shared" si="9"/>
        <v>4.1023820293753979E-3</v>
      </c>
      <c r="AH37" s="1">
        <f t="shared" si="10"/>
        <v>1.3751487940249506E-2</v>
      </c>
      <c r="AI37">
        <f t="shared" si="26"/>
        <v>0.28991734562821825</v>
      </c>
      <c r="AJ37" s="2">
        <f t="shared" si="50"/>
        <v>16.619465672955187</v>
      </c>
      <c r="AK37" s="1">
        <f t="shared" si="51"/>
        <v>1.4350364416479806E-2</v>
      </c>
      <c r="AL37" s="1"/>
      <c r="AM37">
        <f t="shared" si="27"/>
        <v>0.11729846334555283</v>
      </c>
      <c r="AN37" s="40">
        <f t="shared" si="28"/>
        <v>0.23347624073557488</v>
      </c>
      <c r="AP37">
        <v>4</v>
      </c>
      <c r="AQ37">
        <f t="shared" si="29"/>
        <v>0.14495867281410912</v>
      </c>
      <c r="AR37" s="2">
        <f t="shared" si="30"/>
        <v>8.3097328364775933</v>
      </c>
      <c r="AT37" s="27">
        <f t="shared" si="52"/>
        <v>5.4963333333333306</v>
      </c>
      <c r="AU37" s="1">
        <f t="shared" si="31"/>
        <v>6.4098342121415311E-2</v>
      </c>
      <c r="AW37" s="1">
        <f t="shared" si="32"/>
        <v>0.28514934846970275</v>
      </c>
      <c r="AX37" s="2">
        <f t="shared" si="33"/>
        <v>16.3461409950785</v>
      </c>
      <c r="AY37" s="1">
        <f t="shared" si="34"/>
        <v>0.28514934846970275</v>
      </c>
      <c r="AZ37" s="2">
        <f t="shared" si="35"/>
        <v>16.3461409950785</v>
      </c>
      <c r="BA37" s="1"/>
      <c r="BB37" s="1">
        <f t="shared" si="36"/>
        <v>0.57506669409792099</v>
      </c>
      <c r="BC37" s="2">
        <f t="shared" si="37"/>
        <v>32.965606668033686</v>
      </c>
      <c r="BE37" s="46">
        <f t="shared" si="53"/>
        <v>5.4963333333333306</v>
      </c>
      <c r="BF37" s="42">
        <f t="shared" si="54"/>
        <v>1.6801898811289167</v>
      </c>
      <c r="BG37" s="46">
        <f t="shared" si="53"/>
        <v>5.4963333333333306</v>
      </c>
      <c r="BH37" s="42">
        <f t="shared" si="38"/>
        <v>1.6801898811289167</v>
      </c>
      <c r="BJ37" s="1">
        <f t="shared" si="39"/>
        <v>0.29282890718725563</v>
      </c>
      <c r="BK37" s="2">
        <f t="shared" si="40"/>
        <v>16.786370475702551</v>
      </c>
      <c r="BL37" s="1">
        <f t="shared" si="41"/>
        <v>0.29282890718725563</v>
      </c>
      <c r="BM37" s="2">
        <f t="shared" si="42"/>
        <v>16.786370475702551</v>
      </c>
      <c r="BO37" s="1">
        <f t="shared" si="43"/>
        <v>0.58274625281547388</v>
      </c>
      <c r="BP37" s="2">
        <f t="shared" si="44"/>
        <v>33.405836148657734</v>
      </c>
      <c r="BR37" s="27">
        <f t="shared" si="55"/>
        <v>5.4963333333333306</v>
      </c>
      <c r="BS37" s="1">
        <f t="shared" si="56"/>
        <v>0.14024026291981367</v>
      </c>
      <c r="BU37" s="1">
        <f t="shared" si="57"/>
        <v>5.4963333333333309E-2</v>
      </c>
      <c r="BV37">
        <f t="shared" si="45"/>
        <v>1.4024026291981368E-3</v>
      </c>
      <c r="BX37" s="41">
        <f t="shared" si="58"/>
        <v>439.70666666666648</v>
      </c>
      <c r="BY37" s="42">
        <f t="shared" si="58"/>
        <v>11.219221033585095</v>
      </c>
    </row>
    <row r="38" spans="1:77" x14ac:dyDescent="0.2">
      <c r="A38" s="27">
        <f t="shared" si="46"/>
        <v>5.7461666666666638</v>
      </c>
      <c r="B38">
        <f t="shared" si="11"/>
        <v>5.7461666666666638</v>
      </c>
      <c r="C38" s="1">
        <f t="shared" si="12"/>
        <v>12.5</v>
      </c>
      <c r="D38" s="1">
        <f t="shared" si="59"/>
        <v>13.757486375101779</v>
      </c>
      <c r="E38">
        <f t="shared" si="13"/>
        <v>0.43088560241447932</v>
      </c>
      <c r="F38" s="1">
        <f t="shared" si="14"/>
        <v>24.700448546052954</v>
      </c>
      <c r="G38" s="1">
        <f t="shared" si="15"/>
        <v>5.2835012833813222E-3</v>
      </c>
      <c r="H38">
        <f t="shared" si="16"/>
        <v>0.4176756211124471</v>
      </c>
      <c r="I38">
        <f t="shared" si="17"/>
        <v>0.90859621148689118</v>
      </c>
      <c r="J38" s="1">
        <f t="shared" si="47"/>
        <v>0.10133313209620642</v>
      </c>
      <c r="K38" s="2">
        <f t="shared" si="18"/>
        <v>5.8089056615659729</v>
      </c>
      <c r="L38" s="33">
        <f t="shared" si="0"/>
        <v>-0.50383333333333624</v>
      </c>
      <c r="M38" s="1">
        <f t="shared" si="19"/>
        <v>12.5</v>
      </c>
      <c r="N38" s="1">
        <f t="shared" si="60"/>
        <v>12.510149800373208</v>
      </c>
      <c r="O38">
        <f t="shared" si="20"/>
        <v>-4.0284860147812761E-2</v>
      </c>
      <c r="P38" s="1">
        <f t="shared" si="1"/>
        <v>-2.3093231931867186</v>
      </c>
      <c r="Q38" s="1">
        <f t="shared" si="21"/>
        <v>6.3896192496334684E-3</v>
      </c>
      <c r="R38">
        <f t="shared" si="22"/>
        <v>-4.0273964850389379E-2</v>
      </c>
      <c r="S38">
        <f t="shared" si="2"/>
        <v>0.99918867475328688</v>
      </c>
      <c r="T38" s="1">
        <f t="shared" si="48"/>
        <v>1.4796371212707742E-3</v>
      </c>
      <c r="U38" s="36">
        <f t="shared" si="3"/>
        <v>8.4819962365840551E-2</v>
      </c>
      <c r="V38">
        <f t="shared" si="4"/>
        <v>11.996166666666664</v>
      </c>
      <c r="W38" s="1">
        <f t="shared" si="23"/>
        <v>12.5</v>
      </c>
      <c r="X38" s="1">
        <f t="shared" si="61"/>
        <v>17.325068966513363</v>
      </c>
      <c r="Y38">
        <f t="shared" si="24"/>
        <v>0.76483321902734913</v>
      </c>
      <c r="Z38" s="1">
        <f t="shared" si="25"/>
        <v>43.843942492013639</v>
      </c>
      <c r="AA38" s="1">
        <f t="shared" si="5"/>
        <v>3.3315785387839215E-3</v>
      </c>
      <c r="AB38">
        <f t="shared" si="6"/>
        <v>0.69241667608096513</v>
      </c>
      <c r="AC38" s="28">
        <f t="shared" si="7"/>
        <v>0.72149784939734074</v>
      </c>
      <c r="AD38" s="1">
        <f t="shared" si="49"/>
        <v>0.38693013741267746</v>
      </c>
      <c r="AE38" s="2">
        <f t="shared" si="8"/>
        <v>22.180708514102527</v>
      </c>
      <c r="AF38" s="2"/>
      <c r="AG38" s="1">
        <f t="shared" si="9"/>
        <v>4.2562949170450379E-3</v>
      </c>
      <c r="AH38" s="1">
        <f t="shared" si="10"/>
        <v>1.3588731190516687E-2</v>
      </c>
      <c r="AI38">
        <f t="shared" si="26"/>
        <v>0.3035428571694111</v>
      </c>
      <c r="AJ38" s="2">
        <f t="shared" si="50"/>
        <v>17.400545952386622</v>
      </c>
      <c r="AK38" s="1">
        <f t="shared" si="51"/>
        <v>1.42397212679527E-2</v>
      </c>
      <c r="AL38" s="1"/>
      <c r="AM38">
        <f t="shared" si="27"/>
        <v>0.12165936808002246</v>
      </c>
      <c r="AN38" s="40">
        <f t="shared" si="28"/>
        <v>0.24215638550959886</v>
      </c>
      <c r="AP38">
        <v>4</v>
      </c>
      <c r="AQ38">
        <f t="shared" si="29"/>
        <v>0.15177142858470555</v>
      </c>
      <c r="AR38" s="2">
        <f t="shared" si="30"/>
        <v>8.7002729761933111</v>
      </c>
      <c r="AT38" s="27">
        <f t="shared" si="52"/>
        <v>5.7461666666666638</v>
      </c>
      <c r="AU38" s="1">
        <f t="shared" si="31"/>
        <v>7.0213793803282049E-2</v>
      </c>
      <c r="AW38" s="1">
        <f t="shared" si="32"/>
        <v>0.29737484370216644</v>
      </c>
      <c r="AX38" s="2">
        <f t="shared" si="33"/>
        <v>17.046965562544571</v>
      </c>
      <c r="AY38" s="1">
        <f t="shared" si="34"/>
        <v>0.29737484370216644</v>
      </c>
      <c r="AZ38" s="2">
        <f t="shared" si="35"/>
        <v>17.046965562544571</v>
      </c>
      <c r="BA38" s="1"/>
      <c r="BB38" s="1">
        <f t="shared" si="36"/>
        <v>0.60091770087157759</v>
      </c>
      <c r="BC38" s="2">
        <f t="shared" si="37"/>
        <v>34.447511514931193</v>
      </c>
      <c r="BE38" s="46">
        <f t="shared" si="53"/>
        <v>5.7461666666666638</v>
      </c>
      <c r="BF38" s="42">
        <f t="shared" si="54"/>
        <v>1.8467818808831307</v>
      </c>
      <c r="BG38" s="46">
        <f t="shared" si="53"/>
        <v>5.7461666666666638</v>
      </c>
      <c r="BH38" s="42">
        <f t="shared" si="38"/>
        <v>1.8467818808831307</v>
      </c>
      <c r="BJ38" s="1">
        <f t="shared" si="39"/>
        <v>0.30274483237956129</v>
      </c>
      <c r="BK38" s="2">
        <f t="shared" si="40"/>
        <v>17.354799308382493</v>
      </c>
      <c r="BL38" s="1">
        <f t="shared" si="41"/>
        <v>0.30274483237956129</v>
      </c>
      <c r="BM38" s="2">
        <f t="shared" si="42"/>
        <v>17.354799308382493</v>
      </c>
      <c r="BO38" s="1">
        <f t="shared" si="43"/>
        <v>0.60628768954897239</v>
      </c>
      <c r="BP38" s="2">
        <f t="shared" si="44"/>
        <v>34.755345260769118</v>
      </c>
      <c r="BR38" s="27">
        <f t="shared" si="55"/>
        <v>5.7461666666666638</v>
      </c>
      <c r="BS38" s="1">
        <f t="shared" si="56"/>
        <v>0.15376534304619316</v>
      </c>
      <c r="BU38" s="1">
        <f t="shared" si="57"/>
        <v>5.746166666666664E-2</v>
      </c>
      <c r="BV38">
        <f t="shared" si="45"/>
        <v>1.5376534304619317E-3</v>
      </c>
      <c r="BX38" s="41">
        <f t="shared" si="58"/>
        <v>459.6933333333331</v>
      </c>
      <c r="BY38" s="42">
        <f t="shared" si="58"/>
        <v>12.301227443695453</v>
      </c>
    </row>
    <row r="39" spans="1:77" x14ac:dyDescent="0.2">
      <c r="A39" s="27">
        <f t="shared" si="46"/>
        <v>5.9959999999999969</v>
      </c>
      <c r="B39">
        <f t="shared" si="11"/>
        <v>5.9959999999999969</v>
      </c>
      <c r="C39" s="1">
        <f t="shared" si="12"/>
        <v>12.5</v>
      </c>
      <c r="D39" s="1">
        <f t="shared" si="59"/>
        <v>13.863694168582917</v>
      </c>
      <c r="E39">
        <f t="shared" si="13"/>
        <v>0.44725986466809758</v>
      </c>
      <c r="F39" s="1">
        <f t="shared" si="14"/>
        <v>25.639100522375021</v>
      </c>
      <c r="G39" s="1">
        <f t="shared" si="15"/>
        <v>5.2028590584606562E-3</v>
      </c>
      <c r="H39">
        <f t="shared" si="16"/>
        <v>0.43249655734528375</v>
      </c>
      <c r="I39">
        <f t="shared" si="17"/>
        <v>0.90163558485924766</v>
      </c>
      <c r="J39" s="1">
        <f t="shared" si="47"/>
        <v>0.1098354237691461</v>
      </c>
      <c r="K39" s="2">
        <f t="shared" si="18"/>
        <v>6.2962981778491391</v>
      </c>
      <c r="L39" s="33">
        <f t="shared" si="0"/>
        <v>-0.25400000000000311</v>
      </c>
      <c r="M39" s="1">
        <f t="shared" si="19"/>
        <v>12.5</v>
      </c>
      <c r="N39" s="1">
        <f t="shared" si="60"/>
        <v>12.50258037366687</v>
      </c>
      <c r="O39">
        <f t="shared" si="20"/>
        <v>-2.0317203967071457E-2</v>
      </c>
      <c r="P39" s="1">
        <f t="shared" si="1"/>
        <v>-1.1646804821888095</v>
      </c>
      <c r="Q39" s="1">
        <f t="shared" si="21"/>
        <v>6.3973585153153656E-3</v>
      </c>
      <c r="R39">
        <f t="shared" si="22"/>
        <v>-2.0315806210290947E-2</v>
      </c>
      <c r="S39">
        <f t="shared" si="2"/>
        <v>0.99979361271115641</v>
      </c>
      <c r="T39" s="1">
        <f t="shared" si="48"/>
        <v>8.7367901269134974E-4</v>
      </c>
      <c r="U39" s="36">
        <f t="shared" si="3"/>
        <v>5.0083510281669727E-2</v>
      </c>
      <c r="V39">
        <f t="shared" si="4"/>
        <v>12.245999999999997</v>
      </c>
      <c r="W39" s="1">
        <f t="shared" si="23"/>
        <v>12.5</v>
      </c>
      <c r="X39" s="1">
        <f t="shared" si="61"/>
        <v>17.498986142059771</v>
      </c>
      <c r="Y39">
        <f t="shared" si="24"/>
        <v>0.77513423870413833</v>
      </c>
      <c r="Z39" s="1">
        <f t="shared" si="25"/>
        <v>44.434446804695824</v>
      </c>
      <c r="AA39" s="1">
        <f t="shared" si="5"/>
        <v>3.2656845046496762E-3</v>
      </c>
      <c r="AB39">
        <f t="shared" si="6"/>
        <v>0.69981197199568412</v>
      </c>
      <c r="AC39" s="28">
        <f t="shared" si="7"/>
        <v>0.71432709864005006</v>
      </c>
      <c r="AD39" s="1">
        <f t="shared" si="49"/>
        <v>0.4008527932269329</v>
      </c>
      <c r="AE39" s="2">
        <f t="shared" si="8"/>
        <v>22.97882254167131</v>
      </c>
      <c r="AF39" s="2"/>
      <c r="AG39" s="1">
        <f t="shared" si="9"/>
        <v>4.4056162483966949E-3</v>
      </c>
      <c r="AH39" s="1">
        <f t="shared" si="10"/>
        <v>1.3419887989231209E-2</v>
      </c>
      <c r="AI39">
        <f t="shared" si="26"/>
        <v>0.31720478988952877</v>
      </c>
      <c r="AJ39" s="2">
        <f t="shared" si="50"/>
        <v>18.183714070100375</v>
      </c>
      <c r="AK39" s="1">
        <f t="shared" si="51"/>
        <v>1.4124547715649128E-2</v>
      </c>
      <c r="AL39" s="1"/>
      <c r="AM39">
        <f t="shared" si="27"/>
        <v>0.12626100305660518</v>
      </c>
      <c r="AN39" s="40">
        <f t="shared" si="28"/>
        <v>0.25131569079738286</v>
      </c>
      <c r="AP39">
        <v>4</v>
      </c>
      <c r="AQ39">
        <f t="shared" si="29"/>
        <v>0.15860239494476436</v>
      </c>
      <c r="AR39" s="2">
        <f t="shared" si="30"/>
        <v>9.0918570350501859</v>
      </c>
      <c r="AT39" s="27">
        <f t="shared" si="52"/>
        <v>5.9959999999999969</v>
      </c>
      <c r="AU39" s="1">
        <f t="shared" si="31"/>
        <v>7.6628918654254224E-2</v>
      </c>
      <c r="AW39" s="1">
        <f t="shared" si="32"/>
        <v>0.30950941538583376</v>
      </c>
      <c r="AX39" s="2">
        <f t="shared" si="33"/>
        <v>17.742577952054162</v>
      </c>
      <c r="AY39" s="1">
        <f t="shared" si="34"/>
        <v>0.30950941538583376</v>
      </c>
      <c r="AZ39" s="2">
        <f t="shared" si="35"/>
        <v>17.742577952054162</v>
      </c>
      <c r="BA39" s="1"/>
      <c r="BB39" s="1">
        <f t="shared" si="36"/>
        <v>0.62671420527536248</v>
      </c>
      <c r="BC39" s="2">
        <f t="shared" si="37"/>
        <v>35.926292022154534</v>
      </c>
      <c r="BE39" s="46">
        <f t="shared" si="53"/>
        <v>5.9959999999999969</v>
      </c>
      <c r="BF39" s="42">
        <f t="shared" si="54"/>
        <v>2.0228617994780054</v>
      </c>
      <c r="BG39" s="46">
        <f t="shared" si="53"/>
        <v>5.9959999999999969</v>
      </c>
      <c r="BH39" s="42">
        <f t="shared" si="38"/>
        <v>2.0228617994780054</v>
      </c>
      <c r="BJ39" s="1">
        <f t="shared" si="39"/>
        <v>0.31227395680494496</v>
      </c>
      <c r="BK39" s="2">
        <f t="shared" si="40"/>
        <v>17.901054848691111</v>
      </c>
      <c r="BL39" s="1">
        <f t="shared" si="41"/>
        <v>0.31227395680494496</v>
      </c>
      <c r="BM39" s="2">
        <f t="shared" si="42"/>
        <v>17.901054848691111</v>
      </c>
      <c r="BO39" s="1">
        <f t="shared" si="43"/>
        <v>0.62947874669447379</v>
      </c>
      <c r="BP39" s="2">
        <f t="shared" si="44"/>
        <v>36.08476891879149</v>
      </c>
      <c r="BR39" s="27">
        <f t="shared" si="55"/>
        <v>5.9959999999999969</v>
      </c>
      <c r="BS39" s="1">
        <f t="shared" si="56"/>
        <v>0.16798258390219498</v>
      </c>
      <c r="BU39" s="1">
        <f t="shared" si="57"/>
        <v>5.9959999999999972E-2</v>
      </c>
      <c r="BV39">
        <f t="shared" si="45"/>
        <v>1.6798258390219498E-3</v>
      </c>
      <c r="BX39" s="41">
        <f t="shared" si="58"/>
        <v>479.67999999999978</v>
      </c>
      <c r="BY39" s="42">
        <f t="shared" si="58"/>
        <v>13.438606712175599</v>
      </c>
    </row>
    <row r="40" spans="1:77" x14ac:dyDescent="0.2">
      <c r="A40" s="27">
        <f t="shared" si="46"/>
        <v>6.24583333333333</v>
      </c>
      <c r="B40">
        <f t="shared" si="11"/>
        <v>6.24583333333333</v>
      </c>
      <c r="C40" s="1">
        <f t="shared" si="12"/>
        <v>12.5</v>
      </c>
      <c r="D40" s="1">
        <f t="shared" si="59"/>
        <v>13.973561966362682</v>
      </c>
      <c r="E40">
        <f t="shared" si="13"/>
        <v>0.46338090678016586</v>
      </c>
      <c r="F40" s="1">
        <f t="shared" si="14"/>
        <v>26.563236694404409</v>
      </c>
      <c r="G40" s="1">
        <f t="shared" si="15"/>
        <v>5.1213652421654467E-3</v>
      </c>
      <c r="H40">
        <f t="shared" si="16"/>
        <v>0.4469750338795771</v>
      </c>
      <c r="I40">
        <f t="shared" si="17"/>
        <v>0.89454643204718609</v>
      </c>
      <c r="J40" s="1">
        <f t="shared" si="47"/>
        <v>0.11863071111642551</v>
      </c>
      <c r="K40" s="2">
        <f t="shared" si="18"/>
        <v>6.8004866245084683</v>
      </c>
      <c r="L40" s="33">
        <f t="shared" si="0"/>
        <v>-4.1666666666699825E-3</v>
      </c>
      <c r="M40" s="1">
        <f t="shared" si="19"/>
        <v>12.5</v>
      </c>
      <c r="N40" s="1">
        <f t="shared" si="60"/>
        <v>12.500000694444426</v>
      </c>
      <c r="O40">
        <f t="shared" si="20"/>
        <v>-3.3333332098792044E-4</v>
      </c>
      <c r="P40" s="1">
        <f t="shared" si="1"/>
        <v>-1.9108279547078239E-2</v>
      </c>
      <c r="Q40" s="1">
        <f t="shared" si="21"/>
        <v>6.3999992888889674E-3</v>
      </c>
      <c r="R40">
        <f t="shared" si="22"/>
        <v>-3.3333331481508167E-4</v>
      </c>
      <c r="S40">
        <f t="shared" si="2"/>
        <v>0.99999994444444906</v>
      </c>
      <c r="T40" s="1">
        <f t="shared" si="48"/>
        <v>6.6716700022081748E-4</v>
      </c>
      <c r="U40" s="36">
        <f t="shared" si="3"/>
        <v>3.8245242050874886E-2</v>
      </c>
      <c r="V40">
        <f t="shared" si="4"/>
        <v>12.49583333333333</v>
      </c>
      <c r="W40" s="1">
        <f t="shared" si="23"/>
        <v>12.5</v>
      </c>
      <c r="X40" s="1">
        <f t="shared" si="61"/>
        <v>17.674723496972856</v>
      </c>
      <c r="Y40">
        <f t="shared" si="24"/>
        <v>0.78523146894991724</v>
      </c>
      <c r="Z40" s="1">
        <f t="shared" si="25"/>
        <v>45.013268920695893</v>
      </c>
      <c r="AA40" s="1">
        <f t="shared" si="5"/>
        <v>3.2010668444444352E-3</v>
      </c>
      <c r="AB40">
        <f t="shared" si="6"/>
        <v>0.70698890058865627</v>
      </c>
      <c r="AC40" s="28">
        <f t="shared" si="7"/>
        <v>0.7072246421360352</v>
      </c>
      <c r="AD40" s="1">
        <f t="shared" si="49"/>
        <v>0.41492116053151612</v>
      </c>
      <c r="AE40" s="2">
        <f t="shared" si="8"/>
        <v>23.785289457220667</v>
      </c>
      <c r="AF40" s="2"/>
      <c r="AG40" s="1">
        <f t="shared" si="9"/>
        <v>4.5501077987133796E-3</v>
      </c>
      <c r="AH40" s="1">
        <f t="shared" si="10"/>
        <v>1.3245171291438797E-2</v>
      </c>
      <c r="AI40">
        <f t="shared" si="26"/>
        <v>0.33089891421645867</v>
      </c>
      <c r="AJ40" s="2">
        <f t="shared" si="50"/>
        <v>18.968727566548583</v>
      </c>
      <c r="AK40" s="1">
        <f t="shared" si="51"/>
        <v>1.4004929257924398E-2</v>
      </c>
      <c r="AL40" s="1"/>
      <c r="AM40">
        <f t="shared" si="27"/>
        <v>0.13110815831315201</v>
      </c>
      <c r="AN40" s="40">
        <f t="shared" si="28"/>
        <v>0.26096369090993626</v>
      </c>
      <c r="AP40">
        <v>4</v>
      </c>
      <c r="AQ40">
        <f t="shared" si="29"/>
        <v>0.16544945710822934</v>
      </c>
      <c r="AR40" s="2">
        <f t="shared" si="30"/>
        <v>9.4843637832742917</v>
      </c>
      <c r="AT40" s="27">
        <f t="shared" si="52"/>
        <v>6.24583333333333</v>
      </c>
      <c r="AU40" s="1">
        <f t="shared" si="31"/>
        <v>8.3347115112955034E-2</v>
      </c>
      <c r="AW40" s="1">
        <f t="shared" si="32"/>
        <v>0.32155054106508696</v>
      </c>
      <c r="AX40" s="2">
        <f t="shared" si="33"/>
        <v>18.432833564240653</v>
      </c>
      <c r="AY40" s="1">
        <f t="shared" si="34"/>
        <v>0.32155054106508696</v>
      </c>
      <c r="AZ40" s="2">
        <f t="shared" si="35"/>
        <v>18.432833564240653</v>
      </c>
      <c r="BA40" s="1"/>
      <c r="BB40" s="1">
        <f t="shared" si="36"/>
        <v>0.65244945528154563</v>
      </c>
      <c r="BC40" s="2">
        <f t="shared" si="37"/>
        <v>37.40156113078924</v>
      </c>
      <c r="BE40" s="46">
        <f t="shared" si="53"/>
        <v>6.24583333333333</v>
      </c>
      <c r="BF40" s="42">
        <f t="shared" si="54"/>
        <v>2.208759138698265</v>
      </c>
      <c r="BG40" s="46">
        <f t="shared" si="53"/>
        <v>6.24583333333333</v>
      </c>
      <c r="BH40" s="42">
        <f t="shared" si="38"/>
        <v>2.208759138698265</v>
      </c>
      <c r="BJ40" s="1">
        <f t="shared" si="39"/>
        <v>0.3214105284822234</v>
      </c>
      <c r="BK40" s="2">
        <f t="shared" si="40"/>
        <v>18.424807365222996</v>
      </c>
      <c r="BL40" s="1">
        <f t="shared" si="41"/>
        <v>0.3214105284822234</v>
      </c>
      <c r="BM40" s="2">
        <f t="shared" si="42"/>
        <v>18.424807365222996</v>
      </c>
      <c r="BO40" s="1">
        <f t="shared" si="43"/>
        <v>0.65230944269868207</v>
      </c>
      <c r="BP40" s="2">
        <f t="shared" si="44"/>
        <v>37.393534931771583</v>
      </c>
      <c r="BR40" s="27">
        <f t="shared" si="55"/>
        <v>6.24583333333333</v>
      </c>
      <c r="BS40" s="1">
        <f t="shared" si="56"/>
        <v>0.18290429975854741</v>
      </c>
      <c r="BU40" s="1">
        <f t="shared" si="57"/>
        <v>6.2458333333333303E-2</v>
      </c>
      <c r="BV40">
        <f t="shared" si="45"/>
        <v>1.8290429975854742E-3</v>
      </c>
      <c r="BX40" s="41">
        <f t="shared" si="58"/>
        <v>499.6666666666664</v>
      </c>
      <c r="BY40" s="42">
        <f t="shared" si="58"/>
        <v>14.632343980683792</v>
      </c>
    </row>
    <row r="41" spans="1:77" x14ac:dyDescent="0.2">
      <c r="A41" s="27">
        <f t="shared" si="46"/>
        <v>6.4956666666666631</v>
      </c>
      <c r="B41">
        <f t="shared" si="11"/>
        <v>6.4956666666666631</v>
      </c>
      <c r="C41" s="1">
        <f t="shared" si="12"/>
        <v>12.5</v>
      </c>
      <c r="D41" s="1">
        <f t="shared" si="59"/>
        <v>14.087004133045619</v>
      </c>
      <c r="E41">
        <f t="shared" si="13"/>
        <v>0.47924637334004927</v>
      </c>
      <c r="F41" s="1">
        <f t="shared" si="14"/>
        <v>27.47272203860155</v>
      </c>
      <c r="G41" s="1">
        <f t="shared" si="15"/>
        <v>5.0392130027234186E-3</v>
      </c>
      <c r="H41">
        <f t="shared" si="16"/>
        <v>0.46111058144925066</v>
      </c>
      <c r="I41">
        <f t="shared" si="17"/>
        <v>0.8873426799582752</v>
      </c>
      <c r="J41" s="1">
        <f t="shared" si="47"/>
        <v>0.12771213873614026</v>
      </c>
      <c r="K41" s="2">
        <f t="shared" si="18"/>
        <v>7.3210780167214162</v>
      </c>
      <c r="L41" s="33">
        <f t="shared" si="0"/>
        <v>0.24566666666666315</v>
      </c>
      <c r="M41" s="1">
        <f t="shared" si="19"/>
        <v>12.5</v>
      </c>
      <c r="N41" s="1">
        <f t="shared" si="60"/>
        <v>12.502413851377305</v>
      </c>
      <c r="O41">
        <f t="shared" si="20"/>
        <v>1.9650803529926097E-2</v>
      </c>
      <c r="P41" s="1">
        <f t="shared" si="1"/>
        <v>1.1264791832441712</v>
      </c>
      <c r="Q41" s="1">
        <f t="shared" si="21"/>
        <v>6.3975289319875847E-3</v>
      </c>
      <c r="R41">
        <f t="shared" si="22"/>
        <v>1.9649538848020114E-2</v>
      </c>
      <c r="S41">
        <f t="shared" si="2"/>
        <v>0.99980692917335801</v>
      </c>
      <c r="T41" s="1">
        <f t="shared" si="48"/>
        <v>8.6034834241266282E-4</v>
      </c>
      <c r="U41" s="36">
        <f t="shared" si="3"/>
        <v>4.9319331730662198E-2</v>
      </c>
      <c r="V41">
        <f t="shared" si="4"/>
        <v>12.745666666666663</v>
      </c>
      <c r="W41" s="1">
        <f t="shared" si="23"/>
        <v>12.5</v>
      </c>
      <c r="X41" s="1">
        <f t="shared" si="61"/>
        <v>17.852227277787431</v>
      </c>
      <c r="Y41">
        <f t="shared" si="24"/>
        <v>0.79512889921164165</v>
      </c>
      <c r="Z41" s="1">
        <f t="shared" si="25"/>
        <v>45.580637534425314</v>
      </c>
      <c r="AA41" s="1">
        <f t="shared" si="5"/>
        <v>3.1377272219203392E-3</v>
      </c>
      <c r="AB41">
        <f t="shared" si="6"/>
        <v>0.71395386515862991</v>
      </c>
      <c r="AC41" s="28">
        <f t="shared" si="7"/>
        <v>0.70019274376778062</v>
      </c>
      <c r="AD41" s="1">
        <f t="shared" si="49"/>
        <v>0.42913093618044806</v>
      </c>
      <c r="AE41" s="2">
        <f t="shared" si="8"/>
        <v>24.599862583592561</v>
      </c>
      <c r="AF41" s="2"/>
      <c r="AG41" s="1">
        <f t="shared" si="9"/>
        <v>4.6895354089163191E-3</v>
      </c>
      <c r="AH41" s="1">
        <f t="shared" si="10"/>
        <v>1.3064816359216663E-2</v>
      </c>
      <c r="AI41">
        <f t="shared" si="26"/>
        <v>0.34462028400141909</v>
      </c>
      <c r="AJ41" s="2">
        <f t="shared" si="50"/>
        <v>19.755302904539946</v>
      </c>
      <c r="AK41" s="1">
        <f t="shared" si="51"/>
        <v>1.3880964262310284E-2</v>
      </c>
      <c r="AL41" s="1"/>
      <c r="AM41">
        <f t="shared" si="27"/>
        <v>0.13620546071463693</v>
      </c>
      <c r="AN41" s="40">
        <f t="shared" si="28"/>
        <v>0.27110959537149071</v>
      </c>
      <c r="AP41">
        <v>4</v>
      </c>
      <c r="AQ41">
        <f t="shared" si="29"/>
        <v>0.17231014200070952</v>
      </c>
      <c r="AR41" s="2">
        <f t="shared" si="30"/>
        <v>9.877651452269971</v>
      </c>
      <c r="AT41" s="27">
        <f t="shared" si="52"/>
        <v>6.4956666666666631</v>
      </c>
      <c r="AU41" s="1">
        <f t="shared" si="31"/>
        <v>9.037184910514745E-2</v>
      </c>
      <c r="AW41" s="1">
        <f t="shared" si="32"/>
        <v>0.3334958453253376</v>
      </c>
      <c r="AX41" s="2">
        <f t="shared" si="33"/>
        <v>19.117596228841009</v>
      </c>
      <c r="AY41" s="1">
        <f t="shared" si="34"/>
        <v>0.3334958453253376</v>
      </c>
      <c r="AZ41" s="2">
        <f t="shared" si="35"/>
        <v>19.117596228841009</v>
      </c>
      <c r="BA41" s="1"/>
      <c r="BB41" s="1">
        <f t="shared" si="36"/>
        <v>0.67811612932675669</v>
      </c>
      <c r="BC41" s="2">
        <f t="shared" si="37"/>
        <v>38.872899133380955</v>
      </c>
      <c r="BE41" s="46">
        <f t="shared" si="53"/>
        <v>6.4956666666666631</v>
      </c>
      <c r="BF41" s="42">
        <f t="shared" si="54"/>
        <v>2.4048317056643369</v>
      </c>
      <c r="BG41" s="46">
        <f t="shared" si="53"/>
        <v>6.4956666666666631</v>
      </c>
      <c r="BH41" s="42">
        <f t="shared" si="38"/>
        <v>2.4048317056643369</v>
      </c>
      <c r="BJ41" s="1">
        <f t="shared" si="39"/>
        <v>0.33014945626131748</v>
      </c>
      <c r="BK41" s="2">
        <f t="shared" si="40"/>
        <v>18.925765008610554</v>
      </c>
      <c r="BL41" s="1">
        <f t="shared" si="41"/>
        <v>0.33014945626131748</v>
      </c>
      <c r="BM41" s="2">
        <f t="shared" si="42"/>
        <v>18.925765008610554</v>
      </c>
      <c r="BO41" s="1">
        <f t="shared" si="43"/>
        <v>0.67476974026273662</v>
      </c>
      <c r="BP41" s="2">
        <f t="shared" si="44"/>
        <v>38.6810679131505</v>
      </c>
      <c r="BR41" s="27">
        <f t="shared" si="55"/>
        <v>6.4956666666666631</v>
      </c>
      <c r="BS41" s="1">
        <f t="shared" si="56"/>
        <v>0.19854332114774095</v>
      </c>
      <c r="BU41" s="1">
        <f t="shared" si="57"/>
        <v>6.4956666666666635E-2</v>
      </c>
      <c r="BV41">
        <f t="shared" si="45"/>
        <v>1.9854332114774094E-3</v>
      </c>
      <c r="BX41" s="41">
        <f t="shared" si="58"/>
        <v>519.65333333333308</v>
      </c>
      <c r="BY41" s="42">
        <f t="shared" si="58"/>
        <v>15.883465691819275</v>
      </c>
    </row>
    <row r="42" spans="1:77" x14ac:dyDescent="0.2">
      <c r="A42" s="27">
        <f t="shared" si="46"/>
        <v>6.7454999999999963</v>
      </c>
      <c r="B42">
        <f t="shared" si="11"/>
        <v>6.7454999999999963</v>
      </c>
      <c r="C42" s="1">
        <f t="shared" si="12"/>
        <v>12.5</v>
      </c>
      <c r="D42" s="1">
        <f t="shared" si="59"/>
        <v>14.203935026956437</v>
      </c>
      <c r="E42">
        <f t="shared" si="13"/>
        <v>0.49485449745509658</v>
      </c>
      <c r="F42" s="1">
        <f t="shared" si="14"/>
        <v>28.367455268126552</v>
      </c>
      <c r="G42" s="1">
        <f t="shared" si="15"/>
        <v>4.9565860005136696E-3</v>
      </c>
      <c r="H42">
        <f t="shared" si="16"/>
        <v>0.47490360855624075</v>
      </c>
      <c r="I42">
        <f t="shared" si="17"/>
        <v>0.88003781883522536</v>
      </c>
      <c r="J42" s="1">
        <f t="shared" si="47"/>
        <v>0.13707285072366399</v>
      </c>
      <c r="K42" s="2">
        <f t="shared" si="18"/>
        <v>7.8576793408469792</v>
      </c>
      <c r="L42" s="33">
        <f t="shared" si="0"/>
        <v>0.49549999999999628</v>
      </c>
      <c r="M42" s="1">
        <f t="shared" si="19"/>
        <v>12.5</v>
      </c>
      <c r="N42" s="1">
        <f t="shared" si="60"/>
        <v>12.509816955095706</v>
      </c>
      <c r="O42">
        <f t="shared" si="20"/>
        <v>3.9619257051114985E-2</v>
      </c>
      <c r="P42" s="1">
        <f t="shared" si="1"/>
        <v>2.271167601656273</v>
      </c>
      <c r="Q42" s="1">
        <f t="shared" si="21"/>
        <v>6.3899592678596179E-3</v>
      </c>
      <c r="R42">
        <f t="shared" si="22"/>
        <v>3.960889290215882E-2</v>
      </c>
      <c r="S42">
        <f t="shared" si="2"/>
        <v>0.99921525989301485</v>
      </c>
      <c r="T42" s="1">
        <f t="shared" si="48"/>
        <v>1.4529917354801232E-3</v>
      </c>
      <c r="U42" s="36">
        <f t="shared" si="3"/>
        <v>8.3292519868287312E-2</v>
      </c>
      <c r="V42">
        <f t="shared" si="4"/>
        <v>12.995499999999996</v>
      </c>
      <c r="W42" s="1">
        <f t="shared" si="23"/>
        <v>12.5</v>
      </c>
      <c r="X42" s="1">
        <f t="shared" si="61"/>
        <v>18.031445317832951</v>
      </c>
      <c r="Y42">
        <f t="shared" si="24"/>
        <v>0.80483051925549387</v>
      </c>
      <c r="Z42" s="1">
        <f t="shared" si="25"/>
        <v>46.136781358595186</v>
      </c>
      <c r="AA42" s="1">
        <f t="shared" si="5"/>
        <v>3.0756642288472715E-3</v>
      </c>
      <c r="AB42">
        <f t="shared" si="6"/>
        <v>0.72071316363905402</v>
      </c>
      <c r="AC42" s="28">
        <f t="shared" si="7"/>
        <v>0.69323339198093026</v>
      </c>
      <c r="AD42" s="1">
        <f t="shared" si="49"/>
        <v>0.44347794405600666</v>
      </c>
      <c r="AE42" s="2">
        <f t="shared" si="8"/>
        <v>25.422302525503564</v>
      </c>
      <c r="AF42" s="2"/>
      <c r="AG42" s="1">
        <f t="shared" si="9"/>
        <v>4.823671486717084E-3</v>
      </c>
      <c r="AH42" s="1">
        <f t="shared" si="10"/>
        <v>1.2879081089259597E-2</v>
      </c>
      <c r="AI42">
        <f t="shared" si="26"/>
        <v>0.35836326704500115</v>
      </c>
      <c r="AJ42" s="2">
        <f t="shared" si="50"/>
        <v>20.543117219140193</v>
      </c>
      <c r="AK42" s="1">
        <f t="shared" si="51"/>
        <v>1.3752764678983334E-2</v>
      </c>
      <c r="AL42" s="1"/>
      <c r="AM42">
        <f t="shared" si="27"/>
        <v>0.14155732559134776</v>
      </c>
      <c r="AN42" s="40">
        <f t="shared" si="28"/>
        <v>0.28176219265793739</v>
      </c>
      <c r="AP42">
        <v>4</v>
      </c>
      <c r="AQ42">
        <f t="shared" si="29"/>
        <v>0.17918163352250058</v>
      </c>
      <c r="AR42" s="2">
        <f t="shared" si="30"/>
        <v>10.271558609570096</v>
      </c>
      <c r="AT42" s="27">
        <f t="shared" si="52"/>
        <v>6.7454999999999963</v>
      </c>
      <c r="AU42" s="1">
        <f t="shared" si="31"/>
        <v>9.7706641314579762E-2</v>
      </c>
      <c r="AW42" s="1">
        <f t="shared" si="32"/>
        <v>0.34534309974359884</v>
      </c>
      <c r="AX42" s="2">
        <f t="shared" si="33"/>
        <v>19.796738201862354</v>
      </c>
      <c r="AY42" s="1">
        <f t="shared" si="34"/>
        <v>0.34534309974359884</v>
      </c>
      <c r="AZ42" s="2">
        <f t="shared" si="35"/>
        <v>19.796738201862354</v>
      </c>
      <c r="BA42" s="1"/>
      <c r="BB42" s="1">
        <f t="shared" si="36"/>
        <v>0.70370636678859999</v>
      </c>
      <c r="BC42" s="2">
        <f t="shared" si="37"/>
        <v>40.339855421002547</v>
      </c>
      <c r="BE42" s="46">
        <f t="shared" si="53"/>
        <v>6.7454999999999963</v>
      </c>
      <c r="BF42" s="42">
        <f t="shared" si="54"/>
        <v>2.6114681577918204</v>
      </c>
      <c r="BG42" s="46">
        <f t="shared" si="53"/>
        <v>6.7454999999999963</v>
      </c>
      <c r="BH42" s="42">
        <f t="shared" si="38"/>
        <v>0.1114681577918204</v>
      </c>
      <c r="BJ42" s="1">
        <f t="shared" si="39"/>
        <v>0.33848623979179121</v>
      </c>
      <c r="BK42" s="2">
        <f t="shared" si="40"/>
        <v>19.40366979698166</v>
      </c>
      <c r="BL42" s="1">
        <f t="shared" si="41"/>
        <v>0.33848623979179121</v>
      </c>
      <c r="BM42" s="2">
        <f t="shared" si="42"/>
        <v>19.40366979698166</v>
      </c>
      <c r="BO42" s="1">
        <f t="shared" si="43"/>
        <v>0.69684950683679237</v>
      </c>
      <c r="BP42" s="2">
        <f t="shared" si="44"/>
        <v>39.946787016121853</v>
      </c>
      <c r="BR42" s="27">
        <f t="shared" si="55"/>
        <v>6.7454999999999963</v>
      </c>
      <c r="BS42" s="1">
        <f t="shared" si="56"/>
        <v>0.21491296351300776</v>
      </c>
      <c r="BU42" s="1">
        <f t="shared" si="57"/>
        <v>6.7454999999999973E-2</v>
      </c>
      <c r="BV42">
        <f t="shared" si="45"/>
        <v>2.1491296351300775E-3</v>
      </c>
      <c r="BX42" s="41">
        <f t="shared" si="58"/>
        <v>539.63999999999976</v>
      </c>
      <c r="BY42" s="42">
        <f t="shared" si="58"/>
        <v>17.193037081040618</v>
      </c>
    </row>
    <row r="43" spans="1:77" x14ac:dyDescent="0.2">
      <c r="A43" s="27">
        <f t="shared" si="46"/>
        <v>6.9953333333333294</v>
      </c>
      <c r="B43">
        <f t="shared" si="11"/>
        <v>6.9953333333333294</v>
      </c>
      <c r="C43" s="1">
        <f t="shared" si="12"/>
        <v>12.5</v>
      </c>
      <c r="D43" s="1">
        <f t="shared" si="59"/>
        <v>14.324269211532028</v>
      </c>
      <c r="E43">
        <f t="shared" si="13"/>
        <v>0.5102040704317049</v>
      </c>
      <c r="F43" s="1">
        <f t="shared" si="14"/>
        <v>29.247367094811107</v>
      </c>
      <c r="G43" s="1">
        <f t="shared" si="15"/>
        <v>4.8736580082132152E-3</v>
      </c>
      <c r="H43">
        <f t="shared" si="16"/>
        <v>0.48835533806510717</v>
      </c>
      <c r="I43">
        <f t="shared" si="17"/>
        <v>0.87264486693231336</v>
      </c>
      <c r="J43" s="1">
        <f t="shared" si="47"/>
        <v>0.14670600759429175</v>
      </c>
      <c r="K43" s="2">
        <f t="shared" ref="K43:K74" si="62">IF(180/$D$6*J43 &gt;180,180/$D$6*J43-360,180/$D$6*J43)</f>
        <v>8.4098985245135403</v>
      </c>
      <c r="L43" s="33">
        <f t="shared" si="0"/>
        <v>0.74533333333332941</v>
      </c>
      <c r="M43" s="1">
        <f t="shared" si="19"/>
        <v>12.5</v>
      </c>
      <c r="N43" s="1">
        <f t="shared" si="60"/>
        <v>12.522201155458962</v>
      </c>
      <c r="O43">
        <f t="shared" si="20"/>
        <v>5.9556152681025584E-2</v>
      </c>
      <c r="P43" s="1">
        <f t="shared" si="1"/>
        <v>3.4140469689759887</v>
      </c>
      <c r="Q43" s="1">
        <f t="shared" si="21"/>
        <v>6.3773264401822769E-3</v>
      </c>
      <c r="R43">
        <f t="shared" si="22"/>
        <v>5.952095195407453E-2</v>
      </c>
      <c r="S43">
        <f t="shared" si="2"/>
        <v>0.99822705647486876</v>
      </c>
      <c r="T43" s="1">
        <f t="shared" si="48"/>
        <v>2.4443886958474921E-3</v>
      </c>
      <c r="U43" s="36">
        <f t="shared" si="3"/>
        <v>0.14012419275558871</v>
      </c>
      <c r="V43">
        <f t="shared" si="4"/>
        <v>13.245333333333329</v>
      </c>
      <c r="W43" s="1">
        <f t="shared" si="23"/>
        <v>12.5</v>
      </c>
      <c r="X43" s="1">
        <f t="shared" si="61"/>
        <v>18.212327009778598</v>
      </c>
      <c r="Y43">
        <f t="shared" si="24"/>
        <v>0.81434031004236518</v>
      </c>
      <c r="Z43" s="1">
        <f t="shared" si="25"/>
        <v>46.681928601154688</v>
      </c>
      <c r="AA43" s="1">
        <f t="shared" si="5"/>
        <v>3.0148736823400785E-3</v>
      </c>
      <c r="AB43">
        <f t="shared" si="6"/>
        <v>0.7272729797911941</v>
      </c>
      <c r="AC43" s="28">
        <f t="shared" si="7"/>
        <v>0.68634831744941094</v>
      </c>
      <c r="AD43" s="1">
        <f t="shared" si="49"/>
        <v>0.45795813287086834</v>
      </c>
      <c r="AE43" s="2">
        <f t="shared" si="8"/>
        <v>26.252377043552961</v>
      </c>
      <c r="AF43" s="2"/>
      <c r="AG43" s="1">
        <f t="shared" si="9"/>
        <v>4.9522976115057389E-3</v>
      </c>
      <c r="AH43" s="1">
        <f t="shared" si="10"/>
        <v>1.2688245923809953E-2</v>
      </c>
      <c r="AI43">
        <f t="shared" si="26"/>
        <v>0.37212158658348177</v>
      </c>
      <c r="AJ43" s="2">
        <f t="shared" si="50"/>
        <v>21.331810695868381</v>
      </c>
      <c r="AK43" s="1">
        <f t="shared" si="51"/>
        <v>1.3620456536254771E-2</v>
      </c>
      <c r="AL43" s="1"/>
      <c r="AM43">
        <f t="shared" si="27"/>
        <v>0.14716791057280676</v>
      </c>
      <c r="AN43" s="40">
        <f t="shared" si="28"/>
        <v>0.29292975830574591</v>
      </c>
      <c r="AP43">
        <v>4</v>
      </c>
      <c r="AQ43">
        <f t="shared" si="29"/>
        <v>0.18606079329174088</v>
      </c>
      <c r="AR43" s="2">
        <f t="shared" si="30"/>
        <v>10.66590534793419</v>
      </c>
      <c r="AT43" s="27">
        <f t="shared" si="52"/>
        <v>6.9953333333333294</v>
      </c>
      <c r="AU43" s="1">
        <f t="shared" si="31"/>
        <v>0.10535505437019493</v>
      </c>
      <c r="AW43" s="1">
        <f t="shared" si="32"/>
        <v>0.35709022238088561</v>
      </c>
      <c r="AX43" s="2">
        <f t="shared" si="33"/>
        <v>20.470140136483888</v>
      </c>
      <c r="AY43" s="1">
        <f t="shared" si="34"/>
        <v>0.35709022238088561</v>
      </c>
      <c r="AZ43" s="2">
        <f t="shared" si="35"/>
        <v>20.470140136483888</v>
      </c>
      <c r="BA43" s="1"/>
      <c r="BB43" s="1">
        <f t="shared" si="36"/>
        <v>0.72921180896436733</v>
      </c>
      <c r="BC43" s="2">
        <f t="shared" si="37"/>
        <v>41.801950832352262</v>
      </c>
      <c r="BE43" s="46">
        <f t="shared" si="53"/>
        <v>6.9953333333333294</v>
      </c>
      <c r="BF43" s="42">
        <f t="shared" si="54"/>
        <v>2.8290908782858324</v>
      </c>
      <c r="BG43" s="46">
        <f t="shared" si="53"/>
        <v>6.9953333333333294</v>
      </c>
      <c r="BH43" s="42">
        <f t="shared" si="38"/>
        <v>0.32909087828583239</v>
      </c>
      <c r="BJ43" s="1">
        <f t="shared" si="39"/>
        <v>0.34641689759271588</v>
      </c>
      <c r="BK43" s="2">
        <f t="shared" si="40"/>
        <v>19.85829349257607</v>
      </c>
      <c r="BL43" s="1">
        <f t="shared" si="41"/>
        <v>0.34641689759271588</v>
      </c>
      <c r="BM43" s="2">
        <f t="shared" si="42"/>
        <v>19.85829349257607</v>
      </c>
      <c r="BO43" s="1">
        <f t="shared" si="43"/>
        <v>0.7185384841761977</v>
      </c>
      <c r="BP43" s="2">
        <f t="shared" si="44"/>
        <v>41.190104188444458</v>
      </c>
      <c r="BR43" s="27">
        <f t="shared" si="55"/>
        <v>6.9953333333333294</v>
      </c>
      <c r="BS43" s="1">
        <f t="shared" si="56"/>
        <v>0.23202698782238093</v>
      </c>
      <c r="BU43" s="1">
        <f t="shared" si="57"/>
        <v>6.9953333333333312E-2</v>
      </c>
      <c r="BV43">
        <f t="shared" si="45"/>
        <v>2.3202698782238095E-3</v>
      </c>
      <c r="BX43" s="41">
        <f t="shared" si="58"/>
        <v>559.62666666666644</v>
      </c>
      <c r="BY43" s="42">
        <f t="shared" si="58"/>
        <v>18.562159025790475</v>
      </c>
    </row>
    <row r="44" spans="1:77" x14ac:dyDescent="0.2">
      <c r="A44" s="27">
        <f t="shared" si="46"/>
        <v>7.2451666666666625</v>
      </c>
      <c r="B44">
        <f t="shared" si="11"/>
        <v>7.2451666666666625</v>
      </c>
      <c r="C44" s="1">
        <f t="shared" si="12"/>
        <v>12.5</v>
      </c>
      <c r="D44" s="1">
        <f t="shared" si="59"/>
        <v>14.447921650804233</v>
      </c>
      <c r="E44">
        <f t="shared" si="13"/>
        <v>0.52529441046656578</v>
      </c>
      <c r="F44" s="1">
        <f t="shared" si="14"/>
        <v>30.11241843438912</v>
      </c>
      <c r="G44" s="1">
        <f t="shared" si="15"/>
        <v>4.7905926550773689E-3</v>
      </c>
      <c r="H44">
        <f t="shared" si="16"/>
        <v>0.5014677433735506</v>
      </c>
      <c r="I44">
        <f t="shared" si="17"/>
        <v>0.8651763417684506</v>
      </c>
      <c r="J44" s="1">
        <f t="shared" si="47"/>
        <v>0.15660480193229342</v>
      </c>
      <c r="K44" s="2">
        <f t="shared" si="62"/>
        <v>8.9773453336983486</v>
      </c>
      <c r="L44" s="33">
        <f t="shared" si="0"/>
        <v>0.99516666666666254</v>
      </c>
      <c r="M44" s="1">
        <f t="shared" si="19"/>
        <v>12.5</v>
      </c>
      <c r="N44" s="1">
        <f t="shared" si="60"/>
        <v>12.539551694316845</v>
      </c>
      <c r="O44">
        <f t="shared" si="20"/>
        <v>7.9445766184385022E-2</v>
      </c>
      <c r="P44" s="1">
        <f t="shared" si="1"/>
        <v>4.5542158959201604</v>
      </c>
      <c r="Q44" s="1">
        <f t="shared" si="21"/>
        <v>6.3596904829161553E-3</v>
      </c>
      <c r="R44">
        <f t="shared" si="22"/>
        <v>7.9362220510458159E-2</v>
      </c>
      <c r="S44">
        <f t="shared" si="2"/>
        <v>0.99684584462977499</v>
      </c>
      <c r="T44" s="1">
        <f t="shared" si="48"/>
        <v>3.8333577838701614E-3</v>
      </c>
      <c r="U44" s="36">
        <f t="shared" si="3"/>
        <v>0.21974662455306657</v>
      </c>
      <c r="V44">
        <f t="shared" si="4"/>
        <v>13.495166666666663</v>
      </c>
      <c r="W44" s="1">
        <f t="shared" si="23"/>
        <v>12.5</v>
      </c>
      <c r="X44" s="1">
        <f t="shared" si="61"/>
        <v>18.394823276158728</v>
      </c>
      <c r="Y44">
        <f t="shared" si="24"/>
        <v>0.82366223550336637</v>
      </c>
      <c r="Z44" s="1">
        <f t="shared" si="25"/>
        <v>47.216306493823545</v>
      </c>
      <c r="AA44" s="1">
        <f t="shared" si="5"/>
        <v>2.9553489039637628E-3</v>
      </c>
      <c r="AB44">
        <f t="shared" si="6"/>
        <v>0.73363937582143335</v>
      </c>
      <c r="AC44" s="28">
        <f t="shared" si="7"/>
        <v>0.67953901009753492</v>
      </c>
      <c r="AD44" s="1">
        <f t="shared" si="49"/>
        <v>0.47256757380857062</v>
      </c>
      <c r="AE44" s="2">
        <f t="shared" si="8"/>
        <v>27.089860918962646</v>
      </c>
      <c r="AF44" s="2"/>
      <c r="AG44" s="1">
        <f t="shared" si="9"/>
        <v>5.0752071718855405E-3</v>
      </c>
      <c r="AH44" s="1">
        <f t="shared" si="10"/>
        <v>1.2492613327941514E-2</v>
      </c>
      <c r="AI44">
        <f t="shared" si="26"/>
        <v>0.38588837264359882</v>
      </c>
      <c r="AJ44" s="2">
        <f t="shared" si="50"/>
        <v>22.120989514601206</v>
      </c>
      <c r="AK44" s="1">
        <f t="shared" si="51"/>
        <v>1.3484180197513691E-2</v>
      </c>
      <c r="AL44" s="1"/>
      <c r="AM44">
        <f t="shared" si="27"/>
        <v>0.15304107240442438</v>
      </c>
      <c r="AN44" s="40">
        <f t="shared" si="28"/>
        <v>0.30461996895785104</v>
      </c>
      <c r="AP44">
        <v>4</v>
      </c>
      <c r="AQ44">
        <f t="shared" si="29"/>
        <v>0.19294418632179941</v>
      </c>
      <c r="AR44" s="2">
        <f t="shared" si="30"/>
        <v>11.060494757300603</v>
      </c>
      <c r="AT44" s="27">
        <f t="shared" si="52"/>
        <v>7.2451666666666625</v>
      </c>
      <c r="AU44" s="1">
        <f t="shared" si="31"/>
        <v>0.11332068010446704</v>
      </c>
      <c r="AW44" s="1">
        <f t="shared" si="32"/>
        <v>0.36873527684055357</v>
      </c>
      <c r="AX44" s="2">
        <f t="shared" si="33"/>
        <v>21.137691029076318</v>
      </c>
      <c r="AY44" s="1">
        <f t="shared" si="34"/>
        <v>0.36873527684055357</v>
      </c>
      <c r="AZ44" s="2">
        <f t="shared" si="35"/>
        <v>21.137691029076318</v>
      </c>
      <c r="BA44" s="1"/>
      <c r="BB44" s="1">
        <f t="shared" si="36"/>
        <v>0.75462364948415239</v>
      </c>
      <c r="BC44" s="2">
        <f t="shared" si="37"/>
        <v>43.258680543677528</v>
      </c>
      <c r="BE44" s="46">
        <f t="shared" si="53"/>
        <v>7.2451666666666625</v>
      </c>
      <c r="BF44" s="42">
        <f t="shared" si="54"/>
        <v>3.0581592344729271</v>
      </c>
      <c r="BG44" s="46">
        <f t="shared" si="53"/>
        <v>7.2451666666666625</v>
      </c>
      <c r="BH44" s="42">
        <f t="shared" si="38"/>
        <v>0.55815923447292715</v>
      </c>
      <c r="BJ44" s="1">
        <f t="shared" si="39"/>
        <v>0.35393789361706052</v>
      </c>
      <c r="BK44" s="2">
        <f t="shared" si="40"/>
        <v>20.289433392060793</v>
      </c>
      <c r="BL44" s="1">
        <f t="shared" si="41"/>
        <v>0.35393789361706052</v>
      </c>
      <c r="BM44" s="2">
        <f t="shared" si="42"/>
        <v>20.289433392060793</v>
      </c>
      <c r="BO44" s="1">
        <f t="shared" si="43"/>
        <v>0.73982626626065939</v>
      </c>
      <c r="BP44" s="2">
        <f t="shared" si="44"/>
        <v>42.410422906661999</v>
      </c>
      <c r="BR44" s="27">
        <f t="shared" si="55"/>
        <v>7.2451666666666625</v>
      </c>
      <c r="BS44" s="1">
        <f t="shared" si="56"/>
        <v>0.24989955209118703</v>
      </c>
      <c r="BU44" s="1">
        <f t="shared" si="57"/>
        <v>7.245166666666665E-2</v>
      </c>
      <c r="BV44">
        <f t="shared" si="45"/>
        <v>2.4989955209118704E-3</v>
      </c>
      <c r="BX44" s="41">
        <f t="shared" si="58"/>
        <v>579.61333333333323</v>
      </c>
      <c r="BY44" s="42">
        <f t="shared" si="58"/>
        <v>19.991964167294963</v>
      </c>
    </row>
    <row r="45" spans="1:77" x14ac:dyDescent="0.2">
      <c r="A45" s="27">
        <f t="shared" si="46"/>
        <v>7.4949999999999957</v>
      </c>
      <c r="B45">
        <f t="shared" si="11"/>
        <v>7.4949999999999957</v>
      </c>
      <c r="C45" s="1">
        <f t="shared" si="12"/>
        <v>12.5</v>
      </c>
      <c r="D45" s="1">
        <f t="shared" si="59"/>
        <v>14.574807888956888</v>
      </c>
      <c r="E45">
        <f t="shared" si="13"/>
        <v>0.54012533071973534</v>
      </c>
      <c r="F45" s="1">
        <f t="shared" si="14"/>
        <v>30.96259857629056</v>
      </c>
      <c r="G45" s="1">
        <f t="shared" si="15"/>
        <v>4.7075432849778423E-3</v>
      </c>
      <c r="H45">
        <f t="shared" si="16"/>
        <v>0.5142434848612204</v>
      </c>
      <c r="I45">
        <f t="shared" si="17"/>
        <v>0.85764423759376351</v>
      </c>
      <c r="J45" s="1">
        <f t="shared" si="47"/>
        <v>0.16676247276506106</v>
      </c>
      <c r="K45" s="2">
        <f t="shared" si="62"/>
        <v>9.5596321967232445</v>
      </c>
      <c r="L45" s="33">
        <f t="shared" si="0"/>
        <v>1.2449999999999957</v>
      </c>
      <c r="M45" s="1">
        <f t="shared" si="19"/>
        <v>12.5</v>
      </c>
      <c r="N45" s="1">
        <f t="shared" si="60"/>
        <v>12.561847993030323</v>
      </c>
      <c r="O45">
        <f t="shared" si="20"/>
        <v>9.9272597222551676E-2</v>
      </c>
      <c r="P45" s="1">
        <f t="shared" si="1"/>
        <v>5.6907858280443628</v>
      </c>
      <c r="Q45" s="1">
        <f t="shared" si="21"/>
        <v>6.3371346107201207E-3</v>
      </c>
      <c r="R45">
        <f t="shared" si="22"/>
        <v>9.9109621505590384E-2</v>
      </c>
      <c r="S45">
        <f t="shared" si="2"/>
        <v>0.99507652114046918</v>
      </c>
      <c r="T45" s="1">
        <f t="shared" si="48"/>
        <v>5.6182516101659181E-3</v>
      </c>
      <c r="U45" s="36">
        <f t="shared" si="3"/>
        <v>0.32206537892670867</v>
      </c>
      <c r="V45">
        <f t="shared" si="4"/>
        <v>13.744999999999996</v>
      </c>
      <c r="W45" s="1">
        <f t="shared" si="23"/>
        <v>12.5</v>
      </c>
      <c r="X45" s="1">
        <f t="shared" si="61"/>
        <v>18.57888653821859</v>
      </c>
      <c r="Y45">
        <f t="shared" si="24"/>
        <v>0.83280023515882196</v>
      </c>
      <c r="Z45" s="1">
        <f t="shared" si="25"/>
        <v>47.740140868977051</v>
      </c>
      <c r="AA45" s="1">
        <f t="shared" si="5"/>
        <v>2.8970809808733992E-3</v>
      </c>
      <c r="AB45">
        <f t="shared" si="6"/>
        <v>0.73981828629639268</v>
      </c>
      <c r="AC45" s="28">
        <f t="shared" si="7"/>
        <v>0.67280673544597391</v>
      </c>
      <c r="AD45" s="1">
        <f t="shared" si="49"/>
        <v>0.48730245802950684</v>
      </c>
      <c r="AE45" s="2">
        <f t="shared" si="8"/>
        <v>27.934535810608669</v>
      </c>
      <c r="AF45" s="2"/>
      <c r="AG45" s="1">
        <f t="shared" si="9"/>
        <v>5.1922079632321216E-3</v>
      </c>
      <c r="AH45" s="1">
        <f t="shared" si="10"/>
        <v>1.2292506831082753E-2</v>
      </c>
      <c r="AI45">
        <f t="shared" si="26"/>
        <v>0.39965622194860134</v>
      </c>
      <c r="AJ45" s="2">
        <f t="shared" si="50"/>
        <v>22.910229283677783</v>
      </c>
      <c r="AK45" s="1">
        <f t="shared" si="51"/>
        <v>1.3344090367112597E-2</v>
      </c>
      <c r="AL45" s="1"/>
      <c r="AM45">
        <f t="shared" si="27"/>
        <v>0.15918032744134722</v>
      </c>
      <c r="AN45" s="40">
        <f t="shared" si="28"/>
        <v>0.31683982372879621</v>
      </c>
      <c r="AP45">
        <v>4</v>
      </c>
      <c r="AQ45">
        <f t="shared" si="29"/>
        <v>0.1998281109743007</v>
      </c>
      <c r="AR45" s="2">
        <f t="shared" si="30"/>
        <v>11.455114641838893</v>
      </c>
      <c r="AT45" s="27">
        <f t="shared" si="52"/>
        <v>7.4949999999999957</v>
      </c>
      <c r="AU45" s="1">
        <f t="shared" si="31"/>
        <v>0.12160712702788934</v>
      </c>
      <c r="AW45" s="1">
        <f t="shared" si="32"/>
        <v>0.38027647091814426</v>
      </c>
      <c r="AX45" s="2">
        <f t="shared" si="33"/>
        <v>21.799288141804446</v>
      </c>
      <c r="AY45" s="1">
        <f t="shared" si="34"/>
        <v>0.38027647091814426</v>
      </c>
      <c r="AZ45" s="2">
        <f t="shared" si="35"/>
        <v>21.799288141804446</v>
      </c>
      <c r="BA45" s="1"/>
      <c r="BB45" s="1">
        <f t="shared" si="36"/>
        <v>0.7799326928667456</v>
      </c>
      <c r="BC45" s="2">
        <f t="shared" si="37"/>
        <v>44.709517425482233</v>
      </c>
      <c r="BE45" s="46">
        <f t="shared" si="53"/>
        <v>7.4949999999999957</v>
      </c>
      <c r="BF45" s="42">
        <f t="shared" si="54"/>
        <v>3.2991732809547645</v>
      </c>
      <c r="BG45" s="46">
        <f t="shared" si="53"/>
        <v>7.4949999999999957</v>
      </c>
      <c r="BH45" s="42">
        <f t="shared" si="38"/>
        <v>0.79917328095476448</v>
      </c>
      <c r="BJ45" s="1">
        <f t="shared" si="39"/>
        <v>0.36104606257637256</v>
      </c>
      <c r="BK45" s="2">
        <f t="shared" si="40"/>
        <v>20.696908045779317</v>
      </c>
      <c r="BL45" s="1">
        <f t="shared" si="41"/>
        <v>0.36104606257637256</v>
      </c>
      <c r="BM45" s="2">
        <f t="shared" si="42"/>
        <v>20.696908045779317</v>
      </c>
      <c r="BO45" s="1">
        <f t="shared" si="43"/>
        <v>0.7607022845249739</v>
      </c>
      <c r="BP45" s="2">
        <f t="shared" si="44"/>
        <v>43.607137329457096</v>
      </c>
      <c r="BR45" s="27">
        <f t="shared" si="55"/>
        <v>7.4949999999999957</v>
      </c>
      <c r="BS45" s="1">
        <f t="shared" si="56"/>
        <v>0.26854515264224799</v>
      </c>
      <c r="BU45" s="1">
        <f t="shared" si="57"/>
        <v>7.4949999999999989E-2</v>
      </c>
      <c r="BV45">
        <f t="shared" si="45"/>
        <v>2.68545152642248E-3</v>
      </c>
      <c r="BX45" s="41">
        <f t="shared" si="58"/>
        <v>599.59999999999991</v>
      </c>
      <c r="BY45" s="42">
        <f t="shared" si="58"/>
        <v>21.483612211379839</v>
      </c>
    </row>
    <row r="46" spans="1:77" x14ac:dyDescent="0.2">
      <c r="A46" s="27">
        <f t="shared" si="46"/>
        <v>7.7448333333333288</v>
      </c>
      <c r="B46">
        <f t="shared" si="11"/>
        <v>7.7448333333333288</v>
      </c>
      <c r="C46" s="1">
        <f t="shared" si="12"/>
        <v>12.5</v>
      </c>
      <c r="D46" s="1">
        <f t="shared" si="59"/>
        <v>14.704844214105467</v>
      </c>
      <c r="E46">
        <f t="shared" si="13"/>
        <v>0.55469710710783071</v>
      </c>
      <c r="F46" s="1">
        <f t="shared" si="14"/>
        <v>31.797923337391566</v>
      </c>
      <c r="G46" s="1">
        <f t="shared" si="15"/>
        <v>4.6246529172774822E-3</v>
      </c>
      <c r="H46">
        <f t="shared" si="16"/>
        <v>0.52668584723285805</v>
      </c>
      <c r="I46">
        <f t="shared" si="17"/>
        <v>0.8500600086609218</v>
      </c>
      <c r="J46" s="1">
        <f t="shared" si="47"/>
        <v>0.17717231867422015</v>
      </c>
      <c r="K46" s="2">
        <f t="shared" si="62"/>
        <v>10.156374955847014</v>
      </c>
      <c r="L46" s="33">
        <f t="shared" si="0"/>
        <v>1.4948333333333288</v>
      </c>
      <c r="M46" s="1">
        <f t="shared" si="19"/>
        <v>12.5</v>
      </c>
      <c r="N46" s="1">
        <f t="shared" si="60"/>
        <v>12.589063773547437</v>
      </c>
      <c r="O46">
        <f t="shared" si="20"/>
        <v>0.11902144029106271</v>
      </c>
      <c r="P46" s="1">
        <f t="shared" si="1"/>
        <v>6.8228851122265244</v>
      </c>
      <c r="Q46" s="1">
        <f t="shared" si="21"/>
        <v>6.3097642454899312E-3</v>
      </c>
      <c r="R46">
        <f t="shared" si="22"/>
        <v>0.11874062759728986</v>
      </c>
      <c r="S46">
        <f t="shared" si="2"/>
        <v>0.99292530603152707</v>
      </c>
      <c r="T46" s="1">
        <f t="shared" si="48"/>
        <v>7.7969665281470285E-3</v>
      </c>
      <c r="U46" s="36">
        <f t="shared" si="3"/>
        <v>0.44695986467084875</v>
      </c>
      <c r="V46">
        <f t="shared" si="4"/>
        <v>13.994833333333329</v>
      </c>
      <c r="W46" s="1">
        <f t="shared" si="23"/>
        <v>12.5</v>
      </c>
      <c r="X46" s="1">
        <f t="shared" si="61"/>
        <v>18.76447068338933</v>
      </c>
      <c r="Y46">
        <f t="shared" si="24"/>
        <v>0.84175821752523272</v>
      </c>
      <c r="Z46" s="1">
        <f t="shared" si="25"/>
        <v>48.253655781701234</v>
      </c>
      <c r="AA46" s="1">
        <f t="shared" si="5"/>
        <v>2.8400590093860256E-3</v>
      </c>
      <c r="AB46">
        <f t="shared" si="6"/>
        <v>0.74581551323597017</v>
      </c>
      <c r="AC46" s="28">
        <f t="shared" si="7"/>
        <v>0.66615255025899767</v>
      </c>
      <c r="AD46" s="1">
        <f t="shared" si="49"/>
        <v>0.50215909406719117</v>
      </c>
      <c r="AE46" s="2">
        <f t="shared" si="8"/>
        <v>28.78619010576255</v>
      </c>
      <c r="AF46" s="2"/>
      <c r="AG46" s="1">
        <f t="shared" si="9"/>
        <v>5.3031246741002932E-3</v>
      </c>
      <c r="AH46" s="1">
        <f t="shared" si="10"/>
        <v>1.2088269645343075E-2</v>
      </c>
      <c r="AI46">
        <f t="shared" si="26"/>
        <v>0.41341726489223402</v>
      </c>
      <c r="AJ46" s="2">
        <f t="shared" si="50"/>
        <v>23.699078879172649</v>
      </c>
      <c r="AK46" s="1">
        <f t="shared" si="51"/>
        <v>1.3200355840945126E-2</v>
      </c>
      <c r="AL46" s="1"/>
      <c r="AM46">
        <f t="shared" si="27"/>
        <v>0.16558881640554074</v>
      </c>
      <c r="AN46" s="40">
        <f t="shared" si="28"/>
        <v>0.32959557405561452</v>
      </c>
      <c r="AP46">
        <v>4</v>
      </c>
      <c r="AQ46">
        <f t="shared" si="29"/>
        <v>0.20670863244611704</v>
      </c>
      <c r="AR46" s="2">
        <f t="shared" si="30"/>
        <v>11.849539439586326</v>
      </c>
      <c r="AT46" s="27">
        <f t="shared" si="52"/>
        <v>7.7448333333333288</v>
      </c>
      <c r="AU46" s="1">
        <f t="shared" si="31"/>
        <v>0.13021800815194254</v>
      </c>
      <c r="AW46" s="1">
        <f t="shared" si="32"/>
        <v>0.39171215486944266</v>
      </c>
      <c r="AX46" s="2">
        <f t="shared" si="33"/>
        <v>22.454836903343846</v>
      </c>
      <c r="AY46" s="1">
        <f t="shared" si="34"/>
        <v>0.39171215486944266</v>
      </c>
      <c r="AZ46" s="2">
        <f t="shared" si="35"/>
        <v>22.454836903343846</v>
      </c>
      <c r="BA46" s="1"/>
      <c r="BB46" s="1">
        <f t="shared" si="36"/>
        <v>0.80512941976167673</v>
      </c>
      <c r="BC46" s="2">
        <f t="shared" si="37"/>
        <v>46.153915782516499</v>
      </c>
      <c r="BE46" s="46">
        <f t="shared" si="53"/>
        <v>7.7448333333333288</v>
      </c>
      <c r="BF46" s="42">
        <f t="shared" si="54"/>
        <v>3.5526779813442126</v>
      </c>
      <c r="BG46" s="46">
        <f t="shared" si="53"/>
        <v>7.7448333333333288</v>
      </c>
      <c r="BH46" s="42">
        <f t="shared" si="38"/>
        <v>1.0526779813442126</v>
      </c>
      <c r="BJ46" s="1">
        <f t="shared" si="39"/>
        <v>0.36773853415933755</v>
      </c>
      <c r="BK46" s="2">
        <f t="shared" si="40"/>
        <v>21.080552913592598</v>
      </c>
      <c r="BL46" s="1">
        <f t="shared" si="41"/>
        <v>0.36773853415933755</v>
      </c>
      <c r="BM46" s="2">
        <f t="shared" si="42"/>
        <v>21.080552913592598</v>
      </c>
      <c r="BO46" s="1">
        <f t="shared" si="43"/>
        <v>0.78115579905157162</v>
      </c>
      <c r="BP46" s="2">
        <f t="shared" si="44"/>
        <v>44.779631792765258</v>
      </c>
      <c r="BR46" s="27">
        <f t="shared" si="55"/>
        <v>7.7448333333333288</v>
      </c>
      <c r="BS46" s="1">
        <f t="shared" si="56"/>
        <v>0.28797855380818954</v>
      </c>
      <c r="BU46" s="1">
        <f t="shared" si="57"/>
        <v>7.7448333333333327E-2</v>
      </c>
      <c r="BV46">
        <f t="shared" si="45"/>
        <v>2.8797855380818956E-3</v>
      </c>
      <c r="BX46" s="41">
        <f t="shared" si="58"/>
        <v>619.58666666666659</v>
      </c>
      <c r="BY46" s="42">
        <f t="shared" si="58"/>
        <v>23.038284304655164</v>
      </c>
    </row>
    <row r="47" spans="1:77" x14ac:dyDescent="0.2">
      <c r="A47" s="27">
        <f t="shared" si="46"/>
        <v>7.9946666666666619</v>
      </c>
      <c r="B47">
        <f t="shared" si="11"/>
        <v>7.9946666666666619</v>
      </c>
      <c r="C47" s="1">
        <f t="shared" si="12"/>
        <v>12.5</v>
      </c>
      <c r="D47" s="1">
        <f t="shared" si="59"/>
        <v>14.837947806590742</v>
      </c>
      <c r="E47">
        <f t="shared" si="13"/>
        <v>0.56901044612109741</v>
      </c>
      <c r="F47" s="1">
        <f t="shared" si="14"/>
        <v>32.618433217132967</v>
      </c>
      <c r="G47" s="1">
        <f t="shared" si="15"/>
        <v>4.5420542993749643E-3</v>
      </c>
      <c r="H47">
        <f t="shared" si="16"/>
        <v>0.53879867828592709</v>
      </c>
      <c r="I47">
        <f t="shared" si="17"/>
        <v>0.84243455786033494</v>
      </c>
      <c r="J47" s="1">
        <f t="shared" si="47"/>
        <v>0.18782770966703738</v>
      </c>
      <c r="K47" s="2">
        <f t="shared" si="62"/>
        <v>10.767193547791951</v>
      </c>
      <c r="L47" s="33">
        <f t="shared" si="0"/>
        <v>1.7446666666666619</v>
      </c>
      <c r="M47" s="1">
        <f t="shared" si="19"/>
        <v>12.5</v>
      </c>
      <c r="N47" s="1">
        <f t="shared" si="60"/>
        <v>12.621167211386503</v>
      </c>
      <c r="O47">
        <f t="shared" si="20"/>
        <v>0.13867745223185843</v>
      </c>
      <c r="P47" s="1">
        <f t="shared" si="1"/>
        <v>7.9496628667944318</v>
      </c>
      <c r="Q47" s="1">
        <f t="shared" si="21"/>
        <v>6.2777058000831566E-3</v>
      </c>
      <c r="R47">
        <f t="shared" si="22"/>
        <v>0.1382333850305594</v>
      </c>
      <c r="S47">
        <f t="shared" si="2"/>
        <v>0.99039968258425504</v>
      </c>
      <c r="T47" s="1">
        <f t="shared" si="48"/>
        <v>1.0366954880840743E-2</v>
      </c>
      <c r="U47" s="36">
        <f t="shared" si="3"/>
        <v>0.59428403775520178</v>
      </c>
      <c r="V47">
        <f t="shared" si="4"/>
        <v>14.244666666666662</v>
      </c>
      <c r="W47" s="1">
        <f t="shared" si="23"/>
        <v>12.5</v>
      </c>
      <c r="X47" s="1">
        <f t="shared" si="61"/>
        <v>18.951531031672463</v>
      </c>
      <c r="Y47">
        <f t="shared" si="24"/>
        <v>0.85054005425611023</v>
      </c>
      <c r="Z47" s="1">
        <f t="shared" si="25"/>
        <v>48.757073173917142</v>
      </c>
      <c r="AA47" s="1">
        <f t="shared" si="5"/>
        <v>2.7842703214940893E-3</v>
      </c>
      <c r="AB47">
        <f t="shared" si="6"/>
        <v>0.75163672227117029</v>
      </c>
      <c r="AC47" s="28">
        <f t="shared" si="7"/>
        <v>0.65957731747949877</v>
      </c>
      <c r="AD47" s="1">
        <f t="shared" si="49"/>
        <v>0.51713390513722179</v>
      </c>
      <c r="AE47" s="2">
        <f t="shared" si="8"/>
        <v>29.644618765828</v>
      </c>
      <c r="AF47" s="2"/>
      <c r="AG47" s="1">
        <f t="shared" si="9"/>
        <v>5.4078011945423287E-3</v>
      </c>
      <c r="AH47" s="1">
        <f t="shared" si="10"/>
        <v>1.188026288702013E-2</v>
      </c>
      <c r="AI47">
        <f t="shared" si="26"/>
        <v>0.42716323799170969</v>
      </c>
      <c r="AJ47" s="2">
        <f t="shared" si="50"/>
        <v>24.487064598250871</v>
      </c>
      <c r="AK47" s="1">
        <f t="shared" si="51"/>
        <v>1.3053159005558819E-2</v>
      </c>
      <c r="AL47" s="1"/>
      <c r="AM47">
        <f t="shared" si="27"/>
        <v>0.1722692738727995</v>
      </c>
      <c r="AN47" s="40">
        <f t="shared" si="28"/>
        <v>0.34289266296337478</v>
      </c>
      <c r="AP47">
        <v>4</v>
      </c>
      <c r="AQ47">
        <f t="shared" si="29"/>
        <v>0.21358161899585484</v>
      </c>
      <c r="AR47" s="2">
        <f t="shared" si="30"/>
        <v>12.243532299125436</v>
      </c>
      <c r="AT47" s="27">
        <f t="shared" si="52"/>
        <v>7.9946666666666619</v>
      </c>
      <c r="AU47" s="1">
        <f t="shared" si="31"/>
        <v>0.13915692927795181</v>
      </c>
      <c r="AW47" s="1">
        <f t="shared" si="32"/>
        <v>0.40304081932429464</v>
      </c>
      <c r="AX47" s="2">
        <f t="shared" si="33"/>
        <v>23.104250789290777</v>
      </c>
      <c r="AY47" s="1">
        <f t="shared" si="34"/>
        <v>0.40304081932429464</v>
      </c>
      <c r="AZ47" s="2">
        <f t="shared" si="35"/>
        <v>23.104250789290777</v>
      </c>
      <c r="BA47" s="1"/>
      <c r="BB47" s="1">
        <f t="shared" si="36"/>
        <v>0.83020405731600433</v>
      </c>
      <c r="BC47" s="2">
        <f t="shared" si="37"/>
        <v>47.591315387541648</v>
      </c>
      <c r="BE47" s="46">
        <f t="shared" si="53"/>
        <v>7.9946666666666619</v>
      </c>
      <c r="BF47" s="42">
        <f t="shared" si="54"/>
        <v>3.8192680367569212</v>
      </c>
      <c r="BG47" s="46">
        <f t="shared" si="53"/>
        <v>7.9946666666666619</v>
      </c>
      <c r="BH47" s="42">
        <f t="shared" si="38"/>
        <v>1.3192680367569212</v>
      </c>
      <c r="BJ47" s="1">
        <f t="shared" si="39"/>
        <v>0.37401265614046997</v>
      </c>
      <c r="BK47" s="2">
        <f t="shared" si="40"/>
        <v>21.440215957097003</v>
      </c>
      <c r="BL47" s="1">
        <f t="shared" si="41"/>
        <v>0.37401265614046997</v>
      </c>
      <c r="BM47" s="2">
        <f t="shared" si="42"/>
        <v>21.440215957097003</v>
      </c>
      <c r="BO47" s="1">
        <f t="shared" si="43"/>
        <v>0.8011758941321796</v>
      </c>
      <c r="BP47" s="2">
        <f t="shared" si="44"/>
        <v>45.927280555347878</v>
      </c>
      <c r="BR47" s="27">
        <f t="shared" si="55"/>
        <v>7.9946666666666619</v>
      </c>
      <c r="BS47" s="1">
        <f t="shared" si="56"/>
        <v>0.30821470464524064</v>
      </c>
      <c r="BU47" s="1">
        <f t="shared" si="57"/>
        <v>7.9946666666666666E-2</v>
      </c>
      <c r="BV47">
        <f t="shared" si="45"/>
        <v>3.0821470464524065E-3</v>
      </c>
      <c r="BX47" s="41">
        <f t="shared" si="58"/>
        <v>639.57333333333327</v>
      </c>
      <c r="BY47" s="42">
        <f t="shared" si="58"/>
        <v>24.657176371619251</v>
      </c>
    </row>
    <row r="48" spans="1:77" x14ac:dyDescent="0.2">
      <c r="A48" s="27">
        <f t="shared" si="46"/>
        <v>8.2444999999999951</v>
      </c>
      <c r="B48">
        <f t="shared" si="11"/>
        <v>8.2444999999999951</v>
      </c>
      <c r="C48" s="1">
        <f t="shared" si="12"/>
        <v>12.5</v>
      </c>
      <c r="D48" s="1">
        <f t="shared" si="59"/>
        <v>14.974036872199825</v>
      </c>
      <c r="E48">
        <f t="shared" si="13"/>
        <v>0.58306645293317294</v>
      </c>
      <c r="F48" s="1">
        <f t="shared" si="14"/>
        <v>33.424191569417552</v>
      </c>
      <c r="G48" s="1">
        <f t="shared" si="15"/>
        <v>4.4598700397661317E-3</v>
      </c>
      <c r="H48">
        <f t="shared" si="16"/>
        <v>0.55058632954927422</v>
      </c>
      <c r="I48">
        <f t="shared" si="17"/>
        <v>0.83477823025846698</v>
      </c>
      <c r="J48" s="1">
        <f t="shared" si="47"/>
        <v>0.19872209784121345</v>
      </c>
      <c r="K48" s="2">
        <f t="shared" si="62"/>
        <v>11.391712615101406</v>
      </c>
      <c r="L48" s="33">
        <f t="shared" si="0"/>
        <v>1.9944999999999951</v>
      </c>
      <c r="M48" s="1">
        <f t="shared" si="19"/>
        <v>12.5</v>
      </c>
      <c r="N48" s="1">
        <f t="shared" si="60"/>
        <v>12.65812111847568</v>
      </c>
      <c r="O48">
        <f t="shared" si="20"/>
        <v>0.15822621560110356</v>
      </c>
      <c r="P48" s="1">
        <f t="shared" si="1"/>
        <v>9.0702926140759992</v>
      </c>
      <c r="Q48" s="1">
        <f t="shared" si="21"/>
        <v>6.2411052450668195E-3</v>
      </c>
      <c r="R48">
        <f t="shared" si="22"/>
        <v>0.15756682854684023</v>
      </c>
      <c r="S48">
        <f t="shared" si="2"/>
        <v>0.98750832631512053</v>
      </c>
      <c r="T48" s="1">
        <f t="shared" si="48"/>
        <v>1.332523963781293E-2</v>
      </c>
      <c r="U48" s="36">
        <f t="shared" si="3"/>
        <v>0.76386724038418063</v>
      </c>
      <c r="V48">
        <f t="shared" si="4"/>
        <v>14.494499999999995</v>
      </c>
      <c r="W48" s="1">
        <f t="shared" si="23"/>
        <v>12.5</v>
      </c>
      <c r="X48" s="1">
        <f t="shared" si="61"/>
        <v>19.140024301186241</v>
      </c>
      <c r="Y48">
        <f t="shared" si="24"/>
        <v>0.85914957496432709</v>
      </c>
      <c r="Z48" s="1">
        <f t="shared" si="25"/>
        <v>49.250612577572888</v>
      </c>
      <c r="AA48" s="1">
        <f t="shared" si="5"/>
        <v>2.7297006949178549E-3</v>
      </c>
      <c r="AB48">
        <f t="shared" si="6"/>
        <v>0.75728743976054769</v>
      </c>
      <c r="AC48" s="28">
        <f t="shared" si="7"/>
        <v>0.65308172044615886</v>
      </c>
      <c r="AD48" s="1">
        <f t="shared" si="49"/>
        <v>0.53222342637915199</v>
      </c>
      <c r="AE48" s="2">
        <f t="shared" si="8"/>
        <v>30.509623168231641</v>
      </c>
      <c r="AF48" s="2"/>
      <c r="AG48" s="1">
        <f t="shared" si="9"/>
        <v>5.5061026861207693E-3</v>
      </c>
      <c r="AH48" s="1">
        <f t="shared" si="10"/>
        <v>1.1668863440031213E-2</v>
      </c>
      <c r="AI48">
        <f t="shared" si="26"/>
        <v>0.44088556018412411</v>
      </c>
      <c r="AJ48" s="2">
        <f t="shared" si="50"/>
        <v>25.273694532847877</v>
      </c>
      <c r="AK48" s="1">
        <f t="shared" si="51"/>
        <v>1.2902695097234664E-2</v>
      </c>
      <c r="AL48" s="1"/>
      <c r="AM48">
        <f t="shared" si="27"/>
        <v>0.17922400283107809</v>
      </c>
      <c r="AN48" s="40">
        <f t="shared" si="28"/>
        <v>0.35673567442491655</v>
      </c>
      <c r="AP48">
        <v>4</v>
      </c>
      <c r="AQ48">
        <f t="shared" si="29"/>
        <v>0.22044278009206203</v>
      </c>
      <c r="AR48" s="2">
        <f t="shared" si="30"/>
        <v>12.636847266423937</v>
      </c>
      <c r="AT48" s="27">
        <f t="shared" si="52"/>
        <v>8.2444999999999951</v>
      </c>
      <c r="AU48" s="1">
        <f t="shared" si="31"/>
        <v>0.14842747785282595</v>
      </c>
      <c r="AW48" s="1">
        <f t="shared" si="32"/>
        <v>0.4142610928742857</v>
      </c>
      <c r="AX48" s="2">
        <f t="shared" si="33"/>
        <v>23.747451183876247</v>
      </c>
      <c r="AY48" s="1">
        <f t="shared" si="34"/>
        <v>0.4142610928742857</v>
      </c>
      <c r="AZ48" s="2">
        <f t="shared" si="35"/>
        <v>23.747451183876247</v>
      </c>
      <c r="BA48" s="1"/>
      <c r="BB48" s="1">
        <f t="shared" si="36"/>
        <v>0.85514665305840976</v>
      </c>
      <c r="BC48" s="2">
        <f t="shared" si="37"/>
        <v>49.021145716724128</v>
      </c>
      <c r="BE48" s="46">
        <f t="shared" si="53"/>
        <v>8.2444999999999951</v>
      </c>
      <c r="BF48" s="42">
        <f t="shared" si="54"/>
        <v>4.0995934269765639</v>
      </c>
      <c r="BG48" s="46">
        <f t="shared" si="53"/>
        <v>8.2444999999999951</v>
      </c>
      <c r="BH48" s="42">
        <f t="shared" si="38"/>
        <v>1.5995934269765639</v>
      </c>
      <c r="BJ48" s="1">
        <f t="shared" si="39"/>
        <v>0.37986591623129567</v>
      </c>
      <c r="BK48" s="2">
        <f t="shared" si="40"/>
        <v>21.775753159755801</v>
      </c>
      <c r="BL48" s="1">
        <f t="shared" si="41"/>
        <v>0.37986591623129567</v>
      </c>
      <c r="BM48" s="2">
        <f t="shared" si="42"/>
        <v>21.775753159755801</v>
      </c>
      <c r="BO48" s="1">
        <f t="shared" si="43"/>
        <v>0.82075147641541979</v>
      </c>
      <c r="BP48" s="2">
        <f t="shared" si="44"/>
        <v>47.049447692603678</v>
      </c>
      <c r="BR48" s="27">
        <f t="shared" si="55"/>
        <v>8.2444999999999951</v>
      </c>
      <c r="BS48" s="1">
        <f t="shared" si="56"/>
        <v>0.32926864108393344</v>
      </c>
      <c r="BU48" s="1">
        <f t="shared" si="57"/>
        <v>8.2445000000000004E-2</v>
      </c>
      <c r="BV48">
        <f t="shared" si="45"/>
        <v>3.2926864108393343E-3</v>
      </c>
      <c r="BX48" s="41">
        <f t="shared" si="58"/>
        <v>659.56000000000006</v>
      </c>
      <c r="BY48" s="42">
        <f t="shared" si="58"/>
        <v>26.341491286714675</v>
      </c>
    </row>
    <row r="49" spans="1:77" x14ac:dyDescent="0.2">
      <c r="A49" s="27">
        <f t="shared" si="46"/>
        <v>8.4943333333333282</v>
      </c>
      <c r="B49">
        <f t="shared" si="11"/>
        <v>8.4943333333333282</v>
      </c>
      <c r="C49" s="1">
        <f t="shared" si="12"/>
        <v>12.5</v>
      </c>
      <c r="D49" s="1">
        <f t="shared" si="59"/>
        <v>15.113030760829467</v>
      </c>
      <c r="E49">
        <f t="shared" si="13"/>
        <v>0.59686660003785708</v>
      </c>
      <c r="F49" s="1">
        <f t="shared" si="14"/>
        <v>34.215282804717923</v>
      </c>
      <c r="G49" s="1">
        <f t="shared" si="15"/>
        <v>4.3782128106994297E-3</v>
      </c>
      <c r="H49">
        <f t="shared" si="16"/>
        <v>0.56205359915955888</v>
      </c>
      <c r="I49">
        <f t="shared" si="17"/>
        <v>0.82710081106947653</v>
      </c>
      <c r="J49" s="1">
        <f t="shared" si="47"/>
        <v>0.20984902688428017</v>
      </c>
      <c r="K49" s="2">
        <f t="shared" si="62"/>
        <v>12.029562050691219</v>
      </c>
      <c r="L49" s="33">
        <f t="shared" si="0"/>
        <v>2.2443333333333282</v>
      </c>
      <c r="M49" s="1">
        <f t="shared" si="19"/>
        <v>12.5</v>
      </c>
      <c r="N49" s="1">
        <f t="shared" si="60"/>
        <v>12.699883153443228</v>
      </c>
      <c r="O49">
        <f t="shared" si="20"/>
        <v>0.17765379726055056</v>
      </c>
      <c r="P49" s="1">
        <f t="shared" si="1"/>
        <v>10.18397563913984</v>
      </c>
      <c r="Q49" s="1">
        <f t="shared" si="21"/>
        <v>6.2001264882293652E-3</v>
      </c>
      <c r="R49">
        <f t="shared" si="22"/>
        <v>0.17672078602745556</v>
      </c>
      <c r="S49">
        <f t="shared" si="2"/>
        <v>0.98426102421351536</v>
      </c>
      <c r="T49" s="1">
        <f t="shared" si="48"/>
        <v>1.6668431229611251E-2</v>
      </c>
      <c r="U49" s="36">
        <f t="shared" si="3"/>
        <v>0.95551516602867037</v>
      </c>
      <c r="V49">
        <f t="shared" si="4"/>
        <v>14.744333333333328</v>
      </c>
      <c r="W49" s="1">
        <f t="shared" si="23"/>
        <v>12.5</v>
      </c>
      <c r="X49" s="1">
        <f t="shared" si="61"/>
        <v>19.329908573101019</v>
      </c>
      <c r="Y49">
        <f t="shared" si="24"/>
        <v>0.86759056267559487</v>
      </c>
      <c r="Z49" s="1">
        <f t="shared" si="25"/>
        <v>49.734490854014986</v>
      </c>
      <c r="AA49" s="1">
        <f t="shared" si="5"/>
        <v>2.6763345473602182E-3</v>
      </c>
      <c r="AB49">
        <f t="shared" si="6"/>
        <v>0.76277305076606239</v>
      </c>
      <c r="AC49" s="28">
        <f t="shared" si="7"/>
        <v>0.64666627639380891</v>
      </c>
      <c r="AD49" s="1">
        <f t="shared" si="49"/>
        <v>0.5474243020494477</v>
      </c>
      <c r="AE49" s="2">
        <f t="shared" si="8"/>
        <v>31.38101094550974</v>
      </c>
      <c r="AF49" s="2"/>
      <c r="AG49" s="1">
        <f t="shared" si="9"/>
        <v>5.5979173621702061E-3</v>
      </c>
      <c r="AH49" s="1">
        <f t="shared" si="10"/>
        <v>1.1454461510447794E-2</v>
      </c>
      <c r="AI49">
        <f t="shared" si="26"/>
        <v>0.45457541133922325</v>
      </c>
      <c r="AJ49" s="2">
        <f t="shared" si="50"/>
        <v>26.058463070401331</v>
      </c>
      <c r="AK49" s="1">
        <f t="shared" si="51"/>
        <v>1.2749171239261657E-2</v>
      </c>
      <c r="AL49" s="1"/>
      <c r="AM49">
        <f t="shared" si="27"/>
        <v>0.18645485452502764</v>
      </c>
      <c r="AN49" s="40">
        <f t="shared" si="28"/>
        <v>0.3711282932424913</v>
      </c>
      <c r="AP49">
        <v>4</v>
      </c>
      <c r="AQ49">
        <f t="shared" si="29"/>
        <v>0.22728770566961162</v>
      </c>
      <c r="AR49" s="2">
        <f t="shared" si="30"/>
        <v>13.029231535200665</v>
      </c>
      <c r="AT49" s="27">
        <f t="shared" si="52"/>
        <v>8.4943333333333282</v>
      </c>
      <c r="AU49" s="1">
        <f t="shared" si="31"/>
        <v>0.15803321247544994</v>
      </c>
      <c r="AW49" s="1">
        <f t="shared" si="32"/>
        <v>0.42537173936266015</v>
      </c>
      <c r="AX49" s="2">
        <f t="shared" si="33"/>
        <v>24.38436722461109</v>
      </c>
      <c r="AY49" s="1">
        <f t="shared" si="34"/>
        <v>0.42537173936266015</v>
      </c>
      <c r="AZ49" s="2">
        <f t="shared" si="35"/>
        <v>24.38436722461109</v>
      </c>
      <c r="BA49" s="1"/>
      <c r="BB49" s="1">
        <f t="shared" si="36"/>
        <v>0.87994715070188345</v>
      </c>
      <c r="BC49" s="2">
        <f t="shared" si="37"/>
        <v>50.442830295012428</v>
      </c>
      <c r="BE49" s="46">
        <f t="shared" si="53"/>
        <v>8.4943333333333282</v>
      </c>
      <c r="BF49" s="42">
        <f t="shared" si="54"/>
        <v>4.3943657921941934</v>
      </c>
      <c r="BG49" s="46">
        <f t="shared" si="53"/>
        <v>8.4943333333333282</v>
      </c>
      <c r="BH49" s="42">
        <f t="shared" si="38"/>
        <v>1.8943657921941934</v>
      </c>
      <c r="BJ49" s="1">
        <f t="shared" si="39"/>
        <v>0.38529586237340646</v>
      </c>
      <c r="BK49" s="2">
        <f t="shared" si="40"/>
        <v>22.0870239577112</v>
      </c>
      <c r="BL49" s="1">
        <f t="shared" si="41"/>
        <v>0.38529586237340646</v>
      </c>
      <c r="BM49" s="2">
        <f t="shared" si="42"/>
        <v>22.0870239577112</v>
      </c>
      <c r="BO49" s="1">
        <f t="shared" si="43"/>
        <v>0.83987127371262971</v>
      </c>
      <c r="BP49" s="2">
        <f t="shared" si="44"/>
        <v>48.145487028112527</v>
      </c>
      <c r="BR49" s="27">
        <f t="shared" si="55"/>
        <v>8.4943333333333282</v>
      </c>
      <c r="BS49" s="1">
        <f t="shared" si="56"/>
        <v>0.35115537179093498</v>
      </c>
      <c r="BU49" s="1">
        <f t="shared" si="57"/>
        <v>8.4943333333333343E-2</v>
      </c>
      <c r="BV49">
        <f t="shared" si="45"/>
        <v>3.5115537179093497E-3</v>
      </c>
      <c r="BX49" s="41">
        <f t="shared" si="58"/>
        <v>679.54666666666674</v>
      </c>
      <c r="BY49" s="42">
        <f t="shared" si="58"/>
        <v>28.092429743274799</v>
      </c>
    </row>
    <row r="50" spans="1:77" x14ac:dyDescent="0.2">
      <c r="A50" s="27">
        <f t="shared" si="46"/>
        <v>8.7441666666666613</v>
      </c>
      <c r="B50">
        <f t="shared" si="11"/>
        <v>8.7441666666666613</v>
      </c>
      <c r="C50" s="1">
        <f t="shared" si="12"/>
        <v>12.5</v>
      </c>
      <c r="D50" s="1">
        <f t="shared" si="59"/>
        <v>15.254850071188649</v>
      </c>
      <c r="E50">
        <f t="shared" si="13"/>
        <v>0.61041269661367747</v>
      </c>
      <c r="F50" s="1">
        <f t="shared" si="14"/>
        <v>34.991810633905075</v>
      </c>
      <c r="G50" s="1">
        <f t="shared" si="15"/>
        <v>4.2971856099107012E-3</v>
      </c>
      <c r="H50">
        <f t="shared" si="16"/>
        <v>0.57320567726729033</v>
      </c>
      <c r="I50">
        <f t="shared" si="17"/>
        <v>0.81941152759071378</v>
      </c>
      <c r="J50" s="1">
        <f t="shared" si="47"/>
        <v>0.22120214045539546</v>
      </c>
      <c r="K50" s="2">
        <f t="shared" si="62"/>
        <v>12.680377478334771</v>
      </c>
      <c r="L50" s="33">
        <f t="shared" si="0"/>
        <v>2.4941666666666613</v>
      </c>
      <c r="M50" s="1">
        <f t="shared" si="19"/>
        <v>12.5</v>
      </c>
      <c r="N50" s="1">
        <f t="shared" si="60"/>
        <v>12.746406056654209</v>
      </c>
      <c r="O50">
        <f t="shared" si="20"/>
        <v>0.19694680165811285</v>
      </c>
      <c r="P50" s="1">
        <f t="shared" si="1"/>
        <v>11.289944044095639</v>
      </c>
      <c r="Q50" s="1">
        <f t="shared" si="21"/>
        <v>6.1549495995326924E-3</v>
      </c>
      <c r="R50">
        <f t="shared" si="22"/>
        <v>0.19567607179473084</v>
      </c>
      <c r="S50">
        <f t="shared" si="2"/>
        <v>0.98066858567356141</v>
      </c>
      <c r="T50" s="1">
        <f t="shared" si="48"/>
        <v>2.0392746363245496E-2</v>
      </c>
      <c r="U50" s="36">
        <f t="shared" si="3"/>
        <v>1.1690109380204423</v>
      </c>
      <c r="V50">
        <f t="shared" si="4"/>
        <v>14.994166666666661</v>
      </c>
      <c r="W50" s="1">
        <f t="shared" si="23"/>
        <v>12.5</v>
      </c>
      <c r="X50" s="1">
        <f t="shared" si="61"/>
        <v>19.521143256166571</v>
      </c>
      <c r="Y50">
        <f t="shared" si="24"/>
        <v>0.87586674986483892</v>
      </c>
      <c r="Z50" s="1">
        <f t="shared" si="25"/>
        <v>50.208921966774206</v>
      </c>
      <c r="AA50" s="1">
        <f t="shared" si="5"/>
        <v>2.6241551156749544E-3</v>
      </c>
      <c r="AB50">
        <f t="shared" si="6"/>
        <v>0.76809879779608325</v>
      </c>
      <c r="AC50" s="28">
        <f t="shared" si="7"/>
        <v>0.64033134924366431</v>
      </c>
      <c r="AD50" s="1">
        <f t="shared" si="49"/>
        <v>0.56273328268178013</v>
      </c>
      <c r="AE50" s="2">
        <f t="shared" si="8"/>
        <v>32.258595822522423</v>
      </c>
      <c r="AF50" s="2"/>
      <c r="AG50" s="1">
        <f t="shared" si="9"/>
        <v>5.683157937183601E-3</v>
      </c>
      <c r="AH50" s="1">
        <f t="shared" si="10"/>
        <v>1.1237457929468347E-2</v>
      </c>
      <c r="AI50">
        <f t="shared" si="26"/>
        <v>0.46822381141906055</v>
      </c>
      <c r="AJ50" s="2">
        <f t="shared" si="50"/>
        <v>26.84085543166589</v>
      </c>
      <c r="AK50" s="1">
        <f t="shared" si="51"/>
        <v>1.2592805281411445E-2</v>
      </c>
      <c r="AL50" s="1"/>
      <c r="AM50">
        <f t="shared" si="27"/>
        <v>0.19396321367825783</v>
      </c>
      <c r="AN50" s="40">
        <f t="shared" si="28"/>
        <v>0.38607327563347493</v>
      </c>
      <c r="AP50">
        <v>4</v>
      </c>
      <c r="AQ50">
        <f t="shared" si="29"/>
        <v>0.23411190570953028</v>
      </c>
      <c r="AR50" s="2">
        <f t="shared" si="30"/>
        <v>13.420427715832945</v>
      </c>
      <c r="AT50" s="27">
        <f t="shared" si="52"/>
        <v>8.7441666666666613</v>
      </c>
      <c r="AU50" s="1">
        <f t="shared" si="31"/>
        <v>0.1679776531200998</v>
      </c>
      <c r="AW50" s="1">
        <f t="shared" si="32"/>
        <v>0.43637165490488988</v>
      </c>
      <c r="AX50" s="2">
        <f t="shared" si="33"/>
        <v>25.014935631490498</v>
      </c>
      <c r="AY50" s="1">
        <f t="shared" si="34"/>
        <v>0.43637165490488988</v>
      </c>
      <c r="AZ50" s="2">
        <f t="shared" si="35"/>
        <v>25.014935631490498</v>
      </c>
      <c r="BA50" s="1"/>
      <c r="BB50" s="1">
        <f t="shared" si="36"/>
        <v>0.90459546632395038</v>
      </c>
      <c r="BC50" s="2">
        <f t="shared" si="37"/>
        <v>51.855791063156389</v>
      </c>
      <c r="BE50" s="46">
        <f t="shared" si="53"/>
        <v>8.7441666666666613</v>
      </c>
      <c r="BF50" s="42">
        <f t="shared" si="54"/>
        <v>4.7043658106229893</v>
      </c>
      <c r="BG50" s="46">
        <f t="shared" si="53"/>
        <v>8.7441666666666613</v>
      </c>
      <c r="BH50" s="42">
        <f t="shared" si="38"/>
        <v>2.2043658106229893</v>
      </c>
      <c r="BJ50" s="1">
        <f t="shared" si="39"/>
        <v>0.39030002100688993</v>
      </c>
      <c r="BK50" s="2">
        <f t="shared" si="40"/>
        <v>22.37388655453509</v>
      </c>
      <c r="BL50" s="1">
        <f t="shared" si="41"/>
        <v>0.39030002100688993</v>
      </c>
      <c r="BM50" s="2">
        <f t="shared" si="42"/>
        <v>22.37388655453509</v>
      </c>
      <c r="BO50" s="1">
        <f t="shared" si="43"/>
        <v>0.85852383242595054</v>
      </c>
      <c r="BP50" s="2">
        <f t="shared" si="44"/>
        <v>49.214741986200984</v>
      </c>
      <c r="BR50" s="27">
        <f t="shared" si="55"/>
        <v>8.7441666666666613</v>
      </c>
      <c r="BS50" s="1">
        <f t="shared" si="56"/>
        <v>0.37388974586029078</v>
      </c>
      <c r="BU50" s="1">
        <f t="shared" si="57"/>
        <v>8.7441666666666681E-2</v>
      </c>
      <c r="BV50">
        <f t="shared" si="45"/>
        <v>3.738897458602908E-3</v>
      </c>
      <c r="BX50" s="41">
        <f t="shared" si="58"/>
        <v>699.53333333333342</v>
      </c>
      <c r="BY50" s="42">
        <f t="shared" si="58"/>
        <v>29.911179668823262</v>
      </c>
    </row>
    <row r="51" spans="1:77" x14ac:dyDescent="0.2">
      <c r="A51" s="27">
        <f t="shared" si="46"/>
        <v>8.9939999999999944</v>
      </c>
      <c r="B51">
        <f t="shared" si="11"/>
        <v>8.9939999999999944</v>
      </c>
      <c r="C51" s="1">
        <f t="shared" si="12"/>
        <v>12.5</v>
      </c>
      <c r="D51" s="1">
        <f t="shared" si="59"/>
        <v>15.399416742201632</v>
      </c>
      <c r="E51">
        <f t="shared" si="13"/>
        <v>0.62370685878503107</v>
      </c>
      <c r="F51" s="1">
        <f t="shared" si="14"/>
        <v>35.753896363473118</v>
      </c>
      <c r="G51" s="1">
        <f t="shared" si="15"/>
        <v>4.216882071468764E-3</v>
      </c>
      <c r="H51">
        <f t="shared" si="16"/>
        <v>0.58404809419516601</v>
      </c>
      <c r="I51">
        <f t="shared" si="17"/>
        <v>0.81171905464082494</v>
      </c>
      <c r="J51" s="1">
        <f t="shared" si="47"/>
        <v>0.23277518950246551</v>
      </c>
      <c r="K51" s="2">
        <f t="shared" si="62"/>
        <v>13.343800672115856</v>
      </c>
      <c r="L51" s="33">
        <f t="shared" si="0"/>
        <v>2.7439999999999944</v>
      </c>
      <c r="M51" s="1">
        <f t="shared" si="19"/>
        <v>12.5</v>
      </c>
      <c r="N51" s="1">
        <f t="shared" si="60"/>
        <v>12.79763790705144</v>
      </c>
      <c r="O51">
        <f t="shared" si="20"/>
        <v>0.21609241836861065</v>
      </c>
      <c r="P51" s="1">
        <f t="shared" si="1"/>
        <v>12.387463473359846</v>
      </c>
      <c r="Q51" s="1">
        <f t="shared" si="21"/>
        <v>6.1057689160872964E-3</v>
      </c>
      <c r="R51">
        <f t="shared" si="22"/>
        <v>0.21441456774519793</v>
      </c>
      <c r="S51">
        <f t="shared" si="2"/>
        <v>0.97674274665268945</v>
      </c>
      <c r="T51" s="1">
        <f t="shared" si="48"/>
        <v>2.4494028583170617E-2</v>
      </c>
      <c r="U51" s="36">
        <f t="shared" si="3"/>
        <v>1.4041162882072327</v>
      </c>
      <c r="V51">
        <f t="shared" si="4"/>
        <v>15.243999999999994</v>
      </c>
      <c r="W51" s="1">
        <f t="shared" si="23"/>
        <v>12.5</v>
      </c>
      <c r="X51" s="1">
        <f t="shared" si="61"/>
        <v>19.713689051012238</v>
      </c>
      <c r="Y51">
        <f t="shared" si="24"/>
        <v>0.88398181502950446</v>
      </c>
      <c r="Z51" s="1">
        <f t="shared" si="25"/>
        <v>50.674116785130828</v>
      </c>
      <c r="AA51" s="1">
        <f t="shared" si="5"/>
        <v>2.5731446206909E-3</v>
      </c>
      <c r="AB51">
        <f t="shared" si="6"/>
        <v>0.77326978023006099</v>
      </c>
      <c r="AC51" s="28">
        <f t="shared" si="7"/>
        <v>0.63407716169481543</v>
      </c>
      <c r="AD51" s="1">
        <f t="shared" si="49"/>
        <v>0.57814722222913173</v>
      </c>
      <c r="AE51" s="2">
        <f t="shared" si="8"/>
        <v>33.142197452625382</v>
      </c>
      <c r="AF51" s="2"/>
      <c r="AG51" s="1">
        <f t="shared" si="9"/>
        <v>5.7617627155238348E-3</v>
      </c>
      <c r="AH51" s="1">
        <f t="shared" si="10"/>
        <v>1.1018261267828157E-2</v>
      </c>
      <c r="AI51">
        <f t="shared" si="26"/>
        <v>0.48182169881459891</v>
      </c>
      <c r="AJ51" s="2">
        <f t="shared" si="50"/>
        <v>27.620352161346432</v>
      </c>
      <c r="AK51" s="1">
        <f t="shared" si="51"/>
        <v>1.2433824470215217E-2</v>
      </c>
      <c r="AL51" s="1"/>
      <c r="AM51">
        <f t="shared" si="27"/>
        <v>0.20174998906837915</v>
      </c>
      <c r="AN51" s="40">
        <f t="shared" si="28"/>
        <v>0.4015724304704999</v>
      </c>
      <c r="AP51">
        <v>4</v>
      </c>
      <c r="AQ51">
        <f t="shared" si="29"/>
        <v>0.24091084940729943</v>
      </c>
      <c r="AR51" s="2">
        <f t="shared" si="30"/>
        <v>13.810176080673214</v>
      </c>
      <c r="AT51" s="27">
        <f t="shared" si="52"/>
        <v>8.9939999999999944</v>
      </c>
      <c r="AU51" s="1">
        <f t="shared" si="31"/>
        <v>0.1782642721262066</v>
      </c>
      <c r="AW51" s="1">
        <f t="shared" si="32"/>
        <v>0.44725986466809747</v>
      </c>
      <c r="AX51" s="2">
        <f t="shared" si="33"/>
        <v>25.639100522375013</v>
      </c>
      <c r="AY51" s="1">
        <f t="shared" si="34"/>
        <v>0.44725986466809747</v>
      </c>
      <c r="AZ51" s="2">
        <f t="shared" si="35"/>
        <v>25.639100522375013</v>
      </c>
      <c r="BA51" s="1"/>
      <c r="BB51" s="1">
        <f t="shared" si="36"/>
        <v>0.92908156348269633</v>
      </c>
      <c r="BC51" s="2">
        <f t="shared" si="37"/>
        <v>53.259452683721449</v>
      </c>
      <c r="BE51" s="46">
        <f t="shared" si="53"/>
        <v>8.9939999999999944</v>
      </c>
      <c r="BF51" s="42">
        <f t="shared" si="54"/>
        <v>5.0304517616648079</v>
      </c>
      <c r="BG51" s="46">
        <f t="shared" si="53"/>
        <v>8.9939999999999944</v>
      </c>
      <c r="BH51" s="42">
        <f t="shared" si="38"/>
        <v>3.0451761664807897E-2</v>
      </c>
      <c r="BJ51" s="1">
        <f t="shared" si="39"/>
        <v>0.39487581266354244</v>
      </c>
      <c r="BK51" s="2">
        <f t="shared" si="40"/>
        <v>22.636193082623453</v>
      </c>
      <c r="BL51" s="1">
        <f t="shared" si="41"/>
        <v>0.39487581266354244</v>
      </c>
      <c r="BM51" s="2">
        <f t="shared" si="42"/>
        <v>22.636193082623453</v>
      </c>
      <c r="BO51" s="1">
        <f t="shared" si="43"/>
        <v>0.87669751147814134</v>
      </c>
      <c r="BP51" s="2">
        <f t="shared" si="44"/>
        <v>50.256545243969882</v>
      </c>
      <c r="BR51" s="27">
        <f t="shared" si="55"/>
        <v>8.9939999999999944</v>
      </c>
      <c r="BS51" s="1">
        <f t="shared" si="56"/>
        <v>0.39748630029482968</v>
      </c>
      <c r="BU51" s="1">
        <f t="shared" si="57"/>
        <v>8.994000000000002E-2</v>
      </c>
      <c r="BV51">
        <f t="shared" si="45"/>
        <v>3.9748630029482965E-3</v>
      </c>
      <c r="BX51" s="41">
        <f t="shared" si="58"/>
        <v>719.5200000000001</v>
      </c>
      <c r="BY51" s="42">
        <f t="shared" si="58"/>
        <v>31.79890402358637</v>
      </c>
    </row>
    <row r="52" spans="1:77" x14ac:dyDescent="0.2">
      <c r="A52" s="27">
        <f t="shared" si="46"/>
        <v>9.2438333333333276</v>
      </c>
      <c r="B52">
        <f t="shared" si="11"/>
        <v>9.2438333333333276</v>
      </c>
      <c r="C52" s="1">
        <f t="shared" si="12"/>
        <v>12.5</v>
      </c>
      <c r="D52" s="1">
        <f t="shared" si="59"/>
        <v>15.546654131820272</v>
      </c>
      <c r="E52">
        <f t="shared" si="13"/>
        <v>0.6367514809185354</v>
      </c>
      <c r="F52" s="1">
        <f t="shared" si="14"/>
        <v>36.501677250107122</v>
      </c>
      <c r="G52" s="1">
        <f t="shared" si="15"/>
        <v>4.1373868164122189E-3</v>
      </c>
      <c r="H52">
        <f t="shared" si="16"/>
        <v>0.59458667150852851</v>
      </c>
      <c r="I52">
        <f t="shared" si="17"/>
        <v>0.80403152305392178</v>
      </c>
      <c r="J52" s="1">
        <f t="shared" si="47"/>
        <v>0.24456203857133596</v>
      </c>
      <c r="K52" s="2">
        <f t="shared" si="62"/>
        <v>14.019479918102061</v>
      </c>
      <c r="L52" s="33">
        <f t="shared" si="0"/>
        <v>2.9938333333333276</v>
      </c>
      <c r="M52" s="1">
        <f t="shared" si="19"/>
        <v>12.5</v>
      </c>
      <c r="N52" s="1">
        <f t="shared" si="60"/>
        <v>12.853522397684525</v>
      </c>
      <c r="O52">
        <f t="shared" si="20"/>
        <v>0.23507846357527482</v>
      </c>
      <c r="P52" s="1">
        <f t="shared" si="1"/>
        <v>13.475835491576262</v>
      </c>
      <c r="Q52" s="1">
        <f t="shared" si="21"/>
        <v>6.0527910626028631E-3</v>
      </c>
      <c r="R52">
        <f t="shared" si="22"/>
        <v>0.23291929174781276</v>
      </c>
      <c r="S52">
        <f t="shared" si="2"/>
        <v>0.97249606864588267</v>
      </c>
      <c r="T52" s="1">
        <f t="shared" si="48"/>
        <v>2.8967770328314185E-2</v>
      </c>
      <c r="U52" s="36">
        <f t="shared" si="3"/>
        <v>1.6605728213683291</v>
      </c>
      <c r="V52">
        <f t="shared" si="4"/>
        <v>15.493833333333328</v>
      </c>
      <c r="W52" s="1">
        <f t="shared" si="23"/>
        <v>12.5</v>
      </c>
      <c r="X52" s="1">
        <f t="shared" si="61"/>
        <v>19.907507914380215</v>
      </c>
      <c r="Y52">
        <f t="shared" si="24"/>
        <v>0.89193937975618742</v>
      </c>
      <c r="Z52" s="1">
        <f t="shared" si="25"/>
        <v>51.130282915959782</v>
      </c>
      <c r="AA52" s="1">
        <f t="shared" si="5"/>
        <v>2.5232844184525319E-3</v>
      </c>
      <c r="AB52">
        <f t="shared" si="6"/>
        <v>0.77829095434599005</v>
      </c>
      <c r="AC52" s="28">
        <f t="shared" si="7"/>
        <v>0.62790380663220069</v>
      </c>
      <c r="AD52" s="1">
        <f t="shared" si="49"/>
        <v>0.59366307520055084</v>
      </c>
      <c r="AE52" s="2">
        <f t="shared" si="8"/>
        <v>34.031641253534758</v>
      </c>
      <c r="AF52" s="2"/>
      <c r="AG52" s="1">
        <f t="shared" si="9"/>
        <v>5.8336963014365452E-3</v>
      </c>
      <c r="AH52" s="1">
        <f t="shared" si="10"/>
        <v>1.0797284827741414E-2</v>
      </c>
      <c r="AI52">
        <f t="shared" si="26"/>
        <v>0.49536000652260959</v>
      </c>
      <c r="AJ52" s="2">
        <f t="shared" si="50"/>
        <v>28.396433494926661</v>
      </c>
      <c r="AK52" s="1">
        <f t="shared" si="51"/>
        <v>1.227246398197075E-2</v>
      </c>
      <c r="AL52" s="1"/>
      <c r="AM52">
        <f t="shared" si="27"/>
        <v>0.20981560932344359</v>
      </c>
      <c r="AN52" s="40">
        <f t="shared" si="28"/>
        <v>0.4176266109144976</v>
      </c>
      <c r="AP52">
        <v>4</v>
      </c>
      <c r="AQ52">
        <f t="shared" si="29"/>
        <v>0.24768000326130477</v>
      </c>
      <c r="AR52" s="2">
        <f t="shared" si="30"/>
        <v>14.198216747463329</v>
      </c>
      <c r="AT52" s="27">
        <f t="shared" si="52"/>
        <v>9.2438333333333276</v>
      </c>
      <c r="AU52" s="1">
        <f t="shared" si="31"/>
        <v>0.18889648598756492</v>
      </c>
      <c r="AW52" s="1">
        <f t="shared" si="32"/>
        <v>0.45803551943711851</v>
      </c>
      <c r="AX52" s="2">
        <f t="shared" si="33"/>
        <v>26.25681321614055</v>
      </c>
      <c r="AY52" s="1">
        <f t="shared" si="34"/>
        <v>0.45803551943711851</v>
      </c>
      <c r="AZ52" s="2">
        <f t="shared" si="35"/>
        <v>26.25681321614055</v>
      </c>
      <c r="BA52" s="1"/>
      <c r="BB52" s="1">
        <f t="shared" si="36"/>
        <v>0.9533955259597281</v>
      </c>
      <c r="BC52" s="2">
        <f t="shared" si="37"/>
        <v>54.653246711067212</v>
      </c>
      <c r="BE52" s="46">
        <f t="shared" si="53"/>
        <v>9.2438333333333276</v>
      </c>
      <c r="BF52" s="42">
        <f t="shared" si="54"/>
        <v>5.3735695077192576</v>
      </c>
      <c r="BG52" s="46">
        <f t="shared" si="53"/>
        <v>9.2438333333333276</v>
      </c>
      <c r="BH52" s="42">
        <f t="shared" si="38"/>
        <v>0.37356950771925757</v>
      </c>
      <c r="BJ52" s="1">
        <f t="shared" si="39"/>
        <v>0.39902046402468627</v>
      </c>
      <c r="BK52" s="2">
        <f t="shared" si="40"/>
        <v>22.873784561924687</v>
      </c>
      <c r="BL52" s="1">
        <f t="shared" si="41"/>
        <v>0.39902046402468627</v>
      </c>
      <c r="BM52" s="2">
        <f t="shared" si="42"/>
        <v>22.873784561924687</v>
      </c>
      <c r="BO52" s="1">
        <f t="shared" si="43"/>
        <v>0.89438047054729586</v>
      </c>
      <c r="BP52" s="2">
        <f t="shared" si="44"/>
        <v>51.270218056851348</v>
      </c>
      <c r="BR52" s="27">
        <f t="shared" si="55"/>
        <v>9.2438333333333276</v>
      </c>
      <c r="BS52" s="1">
        <f t="shared" si="56"/>
        <v>0.42195908508339458</v>
      </c>
      <c r="BU52" s="1">
        <f t="shared" si="57"/>
        <v>9.2438333333333358E-2</v>
      </c>
      <c r="BV52">
        <f t="shared" si="45"/>
        <v>4.2195908508339455E-3</v>
      </c>
      <c r="BX52" s="41">
        <f t="shared" si="58"/>
        <v>739.50666666666689</v>
      </c>
      <c r="BY52" s="42">
        <f t="shared" si="58"/>
        <v>33.756726806671566</v>
      </c>
    </row>
    <row r="53" spans="1:77" x14ac:dyDescent="0.2">
      <c r="A53" s="27">
        <f t="shared" si="46"/>
        <v>9.4936666666666607</v>
      </c>
      <c r="B53">
        <f t="shared" si="11"/>
        <v>9.4936666666666607</v>
      </c>
      <c r="C53" s="1">
        <f t="shared" si="12"/>
        <v>12.5</v>
      </c>
      <c r="D53" s="1">
        <f t="shared" si="59"/>
        <v>15.696487083987222</v>
      </c>
      <c r="E53">
        <f t="shared" si="13"/>
        <v>0.64954920806523542</v>
      </c>
      <c r="F53" s="1">
        <f t="shared" si="14"/>
        <v>37.235304920937061</v>
      </c>
      <c r="G53" s="1">
        <f t="shared" si="15"/>
        <v>4.058775834577766E-3</v>
      </c>
      <c r="H53">
        <f t="shared" si="16"/>
        <v>0.6048274761014284</v>
      </c>
      <c r="I53">
        <f t="shared" si="17"/>
        <v>0.79635653080311719</v>
      </c>
      <c r="J53" s="1">
        <f t="shared" si="47"/>
        <v>0.256556671166422</v>
      </c>
      <c r="K53" s="2">
        <f t="shared" si="62"/>
        <v>14.707070321642025</v>
      </c>
      <c r="L53" s="33">
        <f t="shared" si="0"/>
        <v>3.2436666666666607</v>
      </c>
      <c r="M53" s="1">
        <f t="shared" si="19"/>
        <v>12.5</v>
      </c>
      <c r="N53" s="1">
        <f t="shared" si="60"/>
        <v>12.913999126701395</v>
      </c>
      <c r="O53">
        <f t="shared" si="20"/>
        <v>0.25389341528335313</v>
      </c>
      <c r="P53" s="1">
        <f t="shared" si="1"/>
        <v>14.554399602230433</v>
      </c>
      <c r="Q53" s="1">
        <f t="shared" si="21"/>
        <v>5.9962329226311995E-3</v>
      </c>
      <c r="R53">
        <f t="shared" si="22"/>
        <v>0.25117445299806102</v>
      </c>
      <c r="S53">
        <f t="shared" si="2"/>
        <v>0.96794183407946821</v>
      </c>
      <c r="T53" s="1">
        <f t="shared" si="48"/>
        <v>3.3809136226929493E-2</v>
      </c>
      <c r="U53" s="36">
        <f t="shared" si="3"/>
        <v>1.9381033505883147</v>
      </c>
      <c r="V53">
        <f t="shared" si="4"/>
        <v>15.743666666666661</v>
      </c>
      <c r="W53" s="1">
        <f t="shared" si="23"/>
        <v>12.5</v>
      </c>
      <c r="X53" s="1">
        <f t="shared" si="61"/>
        <v>20.10256302343338</v>
      </c>
      <c r="Y53">
        <f t="shared" si="24"/>
        <v>0.89974300623936321</v>
      </c>
      <c r="Z53" s="1">
        <f t="shared" si="25"/>
        <v>51.577624561492158</v>
      </c>
      <c r="AA53" s="1">
        <f t="shared" si="5"/>
        <v>2.4745551386440032E-3</v>
      </c>
      <c r="AB53">
        <f t="shared" si="6"/>
        <v>0.78316713387812331</v>
      </c>
      <c r="AC53" s="28">
        <f t="shared" si="7"/>
        <v>0.62181125786940017</v>
      </c>
      <c r="AD53" s="1">
        <f t="shared" si="49"/>
        <v>0.60927789380387287</v>
      </c>
      <c r="AE53" s="2">
        <f t="shared" si="8"/>
        <v>34.92675824353411</v>
      </c>
      <c r="AF53" s="2"/>
      <c r="AG53" s="1">
        <f t="shared" si="9"/>
        <v>5.8989499240352013E-3</v>
      </c>
      <c r="AH53" s="1">
        <f t="shared" si="10"/>
        <v>1.0574943579058626E-2</v>
      </c>
      <c r="AI53">
        <f t="shared" si="26"/>
        <v>0.5088297349847869</v>
      </c>
      <c r="AJ53" s="2">
        <f t="shared" si="50"/>
        <v>29.168583534159758</v>
      </c>
      <c r="AK53" s="1">
        <f t="shared" si="51"/>
        <v>1.2108965352438175E-2</v>
      </c>
      <c r="AL53" s="1"/>
      <c r="AM53">
        <f t="shared" si="27"/>
        <v>0.21816002371435775</v>
      </c>
      <c r="AN53" s="40">
        <f t="shared" si="28"/>
        <v>0.4342357159919541</v>
      </c>
      <c r="AP53">
        <v>4</v>
      </c>
      <c r="AQ53">
        <f t="shared" si="29"/>
        <v>0.25441486749239345</v>
      </c>
      <c r="AR53" s="2">
        <f t="shared" si="30"/>
        <v>14.584291767079879</v>
      </c>
      <c r="AT53" s="27">
        <f t="shared" si="52"/>
        <v>9.4936666666666607</v>
      </c>
      <c r="AU53" s="1">
        <f t="shared" si="31"/>
        <v>0.19987764795901097</v>
      </c>
      <c r="AW53" s="1">
        <f t="shared" si="32"/>
        <v>0.46869789199438661</v>
      </c>
      <c r="AX53" s="2">
        <f t="shared" si="33"/>
        <v>26.868032025155919</v>
      </c>
      <c r="AY53" s="1">
        <f t="shared" si="34"/>
        <v>0.46869789199438661</v>
      </c>
      <c r="AZ53" s="2">
        <f t="shared" si="35"/>
        <v>26.868032025155919</v>
      </c>
      <c r="BA53" s="1"/>
      <c r="BB53" s="1">
        <f t="shared" si="36"/>
        <v>0.9775276269791735</v>
      </c>
      <c r="BC53" s="2">
        <f t="shared" si="37"/>
        <v>56.036615559315678</v>
      </c>
      <c r="BE53" s="46">
        <f t="shared" si="53"/>
        <v>9.4936666666666607</v>
      </c>
      <c r="BF53" s="42">
        <f t="shared" si="54"/>
        <v>5.7347641829440459</v>
      </c>
      <c r="BG53" s="46">
        <f t="shared" si="53"/>
        <v>9.4936666666666607</v>
      </c>
      <c r="BH53" s="42">
        <f t="shared" si="38"/>
        <v>0.73476418294404588</v>
      </c>
      <c r="BJ53" s="1">
        <f t="shared" si="39"/>
        <v>0.40273091533865207</v>
      </c>
      <c r="BK53" s="2">
        <f t="shared" si="40"/>
        <v>23.086485592661582</v>
      </c>
      <c r="BL53" s="1">
        <f t="shared" si="41"/>
        <v>0.40273091533865207</v>
      </c>
      <c r="BM53" s="2">
        <f t="shared" si="42"/>
        <v>23.086485592661582</v>
      </c>
      <c r="BO53" s="1">
        <f t="shared" si="43"/>
        <v>0.91156065032343903</v>
      </c>
      <c r="BP53" s="2">
        <f t="shared" si="44"/>
        <v>52.255069126821347</v>
      </c>
      <c r="BR53" s="27">
        <f t="shared" si="55"/>
        <v>9.4936666666666607</v>
      </c>
      <c r="BS53" s="1">
        <f t="shared" si="56"/>
        <v>0.44732146353183438</v>
      </c>
      <c r="BU53" s="1">
        <f t="shared" si="57"/>
        <v>9.4936666666666697E-2</v>
      </c>
      <c r="BV53">
        <f t="shared" si="45"/>
        <v>4.4732146353183436E-3</v>
      </c>
      <c r="BX53" s="41">
        <f t="shared" si="58"/>
        <v>759.49333333333357</v>
      </c>
      <c r="BY53" s="42">
        <f t="shared" si="58"/>
        <v>35.785717082546746</v>
      </c>
    </row>
    <row r="54" spans="1:77" x14ac:dyDescent="0.2">
      <c r="A54" s="27">
        <f t="shared" si="46"/>
        <v>9.7434999999999938</v>
      </c>
      <c r="B54">
        <f t="shared" si="11"/>
        <v>9.7434999999999938</v>
      </c>
      <c r="C54" s="1">
        <f t="shared" si="12"/>
        <v>12.5</v>
      </c>
      <c r="D54" s="1">
        <f t="shared" si="59"/>
        <v>15.848841984511042</v>
      </c>
      <c r="E54">
        <f t="shared" si="13"/>
        <v>0.66210290963363294</v>
      </c>
      <c r="F54" s="1">
        <f t="shared" si="14"/>
        <v>37.95494386434838</v>
      </c>
      <c r="G54" s="1">
        <f t="shared" si="15"/>
        <v>3.9811168897830066E-3</v>
      </c>
      <c r="H54">
        <f t="shared" si="16"/>
        <v>0.61477677735207692</v>
      </c>
      <c r="I54">
        <f t="shared" si="17"/>
        <v>0.78870115635048665</v>
      </c>
      <c r="J54" s="1">
        <f t="shared" si="47"/>
        <v>0.26875319422369909</v>
      </c>
      <c r="K54" s="2">
        <f t="shared" si="62"/>
        <v>15.406234063778928</v>
      </c>
      <c r="L54" s="33">
        <f t="shared" si="0"/>
        <v>3.4934999999999938</v>
      </c>
      <c r="M54" s="1">
        <f t="shared" si="19"/>
        <v>12.5</v>
      </c>
      <c r="N54" s="1">
        <f t="shared" si="60"/>
        <v>12.97900390053104</v>
      </c>
      <c r="O54">
        <f t="shared" si="20"/>
        <v>0.27252644216601563</v>
      </c>
      <c r="P54" s="1">
        <f t="shared" si="1"/>
        <v>15.622534901236563</v>
      </c>
      <c r="Q54" s="1">
        <f t="shared" si="21"/>
        <v>5.9363195948490387E-3</v>
      </c>
      <c r="R54">
        <f t="shared" si="22"/>
        <v>0.26916549426855907</v>
      </c>
      <c r="S54">
        <f t="shared" si="2"/>
        <v>0.96309393970430646</v>
      </c>
      <c r="T54" s="1">
        <f t="shared" si="48"/>
        <v>3.9012987367394794E-2</v>
      </c>
      <c r="U54" s="36">
        <f t="shared" si="3"/>
        <v>2.2364132885767716</v>
      </c>
      <c r="V54">
        <f t="shared" si="4"/>
        <v>15.993499999999994</v>
      </c>
      <c r="W54" s="1">
        <f t="shared" si="23"/>
        <v>12.5</v>
      </c>
      <c r="X54" s="1">
        <f t="shared" si="61"/>
        <v>20.298818740261705</v>
      </c>
      <c r="Y54">
        <f t="shared" si="24"/>
        <v>0.90739619521338666</v>
      </c>
      <c r="Z54" s="1">
        <f t="shared" si="25"/>
        <v>52.016342400767385</v>
      </c>
      <c r="AA54" s="1">
        <f t="shared" si="5"/>
        <v>2.4269368109608252E-3</v>
      </c>
      <c r="AB54">
        <f t="shared" si="6"/>
        <v>0.78790299103847239</v>
      </c>
      <c r="AC54" s="28">
        <f t="shared" si="7"/>
        <v>0.61579938024703207</v>
      </c>
      <c r="AD54" s="1">
        <f t="shared" si="49"/>
        <v>0.62498882510433929</v>
      </c>
      <c r="AE54" s="2">
        <f t="shared" si="8"/>
        <v>35.827384878592696</v>
      </c>
      <c r="AF54" s="2"/>
      <c r="AG54" s="1">
        <f t="shared" si="9"/>
        <v>5.9575413820638001E-3</v>
      </c>
      <c r="AH54" s="1">
        <f t="shared" si="10"/>
        <v>1.0351651104573728E-2</v>
      </c>
      <c r="AI54">
        <f t="shared" si="26"/>
        <v>0.52222202058648148</v>
      </c>
      <c r="AJ54" s="2">
        <f t="shared" si="50"/>
        <v>29.936294173747346</v>
      </c>
      <c r="AK54" s="1">
        <f t="shared" si="51"/>
        <v>1.1943574837954721E-2</v>
      </c>
      <c r="AL54" s="1"/>
      <c r="AM54">
        <f t="shared" si="27"/>
        <v>0.22678270763785049</v>
      </c>
      <c r="AN54" s="40">
        <f t="shared" si="28"/>
        <v>0.45139870150846034</v>
      </c>
      <c r="AP54">
        <v>4</v>
      </c>
      <c r="AQ54">
        <f t="shared" si="29"/>
        <v>0.2611110102932408</v>
      </c>
      <c r="AR54" s="2">
        <f t="shared" si="30"/>
        <v>14.968147086873675</v>
      </c>
      <c r="AT54" s="27">
        <f t="shared" si="52"/>
        <v>9.7434999999999938</v>
      </c>
      <c r="AU54" s="1">
        <f t="shared" si="31"/>
        <v>0.21121104148494296</v>
      </c>
      <c r="AW54" s="1">
        <f t="shared" si="32"/>
        <v>0.47924637334004916</v>
      </c>
      <c r="AX54" s="2">
        <f t="shared" si="33"/>
        <v>27.472722038601542</v>
      </c>
      <c r="AY54" s="1">
        <f t="shared" si="34"/>
        <v>0.47924637334004916</v>
      </c>
      <c r="AZ54" s="2">
        <f t="shared" si="35"/>
        <v>27.472722038601542</v>
      </c>
      <c r="BA54" s="1"/>
      <c r="BB54" s="1">
        <f t="shared" si="36"/>
        <v>1.0014683939265305</v>
      </c>
      <c r="BC54" s="2">
        <f t="shared" si="37"/>
        <v>57.409016212348888</v>
      </c>
      <c r="BE54" s="46">
        <f t="shared" si="53"/>
        <v>9.7434999999999938</v>
      </c>
      <c r="BF54" s="42">
        <f t="shared" si="54"/>
        <v>6.1151939480316493</v>
      </c>
      <c r="BG54" s="46">
        <f t="shared" si="53"/>
        <v>9.7434999999999938</v>
      </c>
      <c r="BH54" s="42">
        <f t="shared" si="38"/>
        <v>1.1151939480316493</v>
      </c>
      <c r="BJ54" s="1">
        <f t="shared" si="39"/>
        <v>0.40600372180005873</v>
      </c>
      <c r="BK54" s="2">
        <f t="shared" si="40"/>
        <v>23.274098701914191</v>
      </c>
      <c r="BL54" s="1">
        <f t="shared" si="41"/>
        <v>0.40600372180005873</v>
      </c>
      <c r="BM54" s="2">
        <f t="shared" si="42"/>
        <v>23.274098701914191</v>
      </c>
      <c r="BO54" s="1">
        <f t="shared" si="43"/>
        <v>0.92822574238654021</v>
      </c>
      <c r="BP54" s="2">
        <f t="shared" si="44"/>
        <v>53.21039287566154</v>
      </c>
      <c r="BR54" s="27">
        <f t="shared" si="55"/>
        <v>9.7434999999999938</v>
      </c>
      <c r="BS54" s="1">
        <f t="shared" si="56"/>
        <v>0.47358588537109503</v>
      </c>
      <c r="BU54" s="1">
        <f t="shared" si="57"/>
        <v>9.7435000000000035E-2</v>
      </c>
      <c r="BV54">
        <f t="shared" si="45"/>
        <v>4.7358588537109499E-3</v>
      </c>
      <c r="BX54" s="41">
        <f t="shared" si="58"/>
        <v>779.48000000000025</v>
      </c>
      <c r="BY54" s="42">
        <f t="shared" si="58"/>
        <v>37.886870829687595</v>
      </c>
    </row>
    <row r="55" spans="1:77" x14ac:dyDescent="0.2">
      <c r="A55" s="27">
        <f t="shared" si="46"/>
        <v>9.993333333333327</v>
      </c>
      <c r="B55">
        <f t="shared" si="11"/>
        <v>9.993333333333327</v>
      </c>
      <c r="C55" s="1">
        <f t="shared" si="12"/>
        <v>12.5</v>
      </c>
      <c r="D55" s="1">
        <f t="shared" si="59"/>
        <v>16.003646806622264</v>
      </c>
      <c r="E55">
        <f t="shared" si="13"/>
        <v>0.67441565435525186</v>
      </c>
      <c r="F55" s="1">
        <f t="shared" si="14"/>
        <v>38.660769994887048</v>
      </c>
      <c r="G55" s="1">
        <f t="shared" si="15"/>
        <v>3.9044699413080097E-3</v>
      </c>
      <c r="H55">
        <f t="shared" si="16"/>
        <v>0.62444100735828001</v>
      </c>
      <c r="I55">
        <f t="shared" si="17"/>
        <v>0.78107197384708194</v>
      </c>
      <c r="J55" s="1">
        <f t="shared" si="47"/>
        <v>0.28114584175761947</v>
      </c>
      <c r="K55" s="2">
        <f t="shared" si="62"/>
        <v>16.116640610309396</v>
      </c>
      <c r="L55" s="33">
        <f t="shared" si="0"/>
        <v>3.743333333333327</v>
      </c>
      <c r="M55" s="1">
        <f t="shared" si="19"/>
        <v>12.5</v>
      </c>
      <c r="N55" s="1">
        <f t="shared" si="60"/>
        <v>13.048469046000928</v>
      </c>
      <c r="O55">
        <f t="shared" si="20"/>
        <v>0.29096742604694203</v>
      </c>
      <c r="P55" s="1">
        <f t="shared" si="1"/>
        <v>16.679661365748267</v>
      </c>
      <c r="Q55" s="1">
        <f t="shared" si="21"/>
        <v>5.8732823667291883E-3</v>
      </c>
      <c r="R55">
        <f t="shared" si="22"/>
        <v>0.2868791212315116</v>
      </c>
      <c r="S55">
        <f t="shared" si="2"/>
        <v>0.95796678950861114</v>
      </c>
      <c r="T55" s="1">
        <f t="shared" si="48"/>
        <v>4.4573906284263734E-2</v>
      </c>
      <c r="U55" s="36">
        <f t="shared" si="3"/>
        <v>2.5551920799896406</v>
      </c>
      <c r="V55">
        <f t="shared" si="4"/>
        <v>16.243333333333325</v>
      </c>
      <c r="W55" s="1">
        <f t="shared" si="23"/>
        <v>12.5</v>
      </c>
      <c r="X55" s="1">
        <f t="shared" si="61"/>
        <v>20.496240576695463</v>
      </c>
      <c r="Y55">
        <f t="shared" si="24"/>
        <v>0.91490238426130177</v>
      </c>
      <c r="Z55" s="1">
        <f t="shared" si="25"/>
        <v>52.446633492686082</v>
      </c>
      <c r="AA55" s="1">
        <f t="shared" si="5"/>
        <v>2.3804089801828052E-3</v>
      </c>
      <c r="AB55">
        <f t="shared" si="6"/>
        <v>0.79250305794137899</v>
      </c>
      <c r="AC55" s="28">
        <f t="shared" si="7"/>
        <v>0.6098679391094135</v>
      </c>
      <c r="AD55" s="1">
        <f t="shared" si="49"/>
        <v>0.64079310820777546</v>
      </c>
      <c r="AE55" s="2">
        <f t="shared" si="8"/>
        <v>36.733362890891584</v>
      </c>
      <c r="AF55" s="2"/>
      <c r="AG55" s="1">
        <f t="shared" si="9"/>
        <v>6.0095146234082925E-3</v>
      </c>
      <c r="AH55" s="1">
        <f t="shared" si="10"/>
        <v>1.0127816615598775E-2</v>
      </c>
      <c r="AI55">
        <f t="shared" si="26"/>
        <v>0.53552819899689685</v>
      </c>
      <c r="AJ55" s="2">
        <f t="shared" si="50"/>
        <v>30.699068732306188</v>
      </c>
      <c r="AK55" s="1">
        <f t="shared" si="51"/>
        <v>1.1776541742300951E-2</v>
      </c>
      <c r="AL55" s="1"/>
      <c r="AM55">
        <f t="shared" si="27"/>
        <v>0.23568267241956417</v>
      </c>
      <c r="AN55" s="40">
        <f t="shared" si="28"/>
        <v>0.46911359956123444</v>
      </c>
      <c r="AP55">
        <v>4</v>
      </c>
      <c r="AQ55">
        <f t="shared" si="29"/>
        <v>0.26776409949844843</v>
      </c>
      <c r="AR55" s="2">
        <f t="shared" si="30"/>
        <v>15.349534366153094</v>
      </c>
      <c r="AT55" s="27">
        <f t="shared" si="52"/>
        <v>9.993333333333327</v>
      </c>
      <c r="AU55" s="1">
        <f t="shared" si="31"/>
        <v>0.22289987444198747</v>
      </c>
      <c r="AW55" s="1">
        <f t="shared" si="32"/>
        <v>0.48968046877780541</v>
      </c>
      <c r="AX55" s="2">
        <f t="shared" si="33"/>
        <v>28.070854898090754</v>
      </c>
      <c r="AY55" s="1">
        <f t="shared" si="34"/>
        <v>0.48968046877780541</v>
      </c>
      <c r="AZ55" s="2">
        <f t="shared" si="35"/>
        <v>28.070854898090754</v>
      </c>
      <c r="BA55" s="1"/>
      <c r="BB55" s="1">
        <f t="shared" si="36"/>
        <v>1.0252086677747023</v>
      </c>
      <c r="BC55" s="2">
        <f t="shared" si="37"/>
        <v>58.769923630396953</v>
      </c>
      <c r="BE55" s="46">
        <f t="shared" si="53"/>
        <v>9.993333333333327</v>
      </c>
      <c r="BF55" s="42">
        <f t="shared" si="54"/>
        <v>6.5161462614557459</v>
      </c>
      <c r="BG55" s="46">
        <f t="shared" si="53"/>
        <v>9.993333333333327</v>
      </c>
      <c r="BH55" s="42">
        <f t="shared" si="38"/>
        <v>1.5161462614557459</v>
      </c>
      <c r="BJ55" s="1">
        <f t="shared" si="39"/>
        <v>0.40883494713452001</v>
      </c>
      <c r="BK55" s="2">
        <f t="shared" si="40"/>
        <v>23.436398243380125</v>
      </c>
      <c r="BL55" s="1">
        <f t="shared" si="41"/>
        <v>0.40883494713452001</v>
      </c>
      <c r="BM55" s="2">
        <f t="shared" si="42"/>
        <v>23.436398243380125</v>
      </c>
      <c r="BO55" s="1">
        <f t="shared" si="43"/>
        <v>0.94436314613141681</v>
      </c>
      <c r="BP55" s="2">
        <f t="shared" si="44"/>
        <v>54.135466975686306</v>
      </c>
      <c r="BR55" s="27">
        <f t="shared" si="55"/>
        <v>9.993333333333327</v>
      </c>
      <c r="BS55" s="1">
        <f t="shared" si="56"/>
        <v>0.50076363005082536</v>
      </c>
      <c r="BU55" s="1">
        <f t="shared" si="57"/>
        <v>9.9933333333333374E-2</v>
      </c>
      <c r="BV55">
        <f t="shared" si="45"/>
        <v>5.0076363005082539E-3</v>
      </c>
      <c r="BX55" s="41">
        <f t="shared" si="58"/>
        <v>799.46666666666692</v>
      </c>
      <c r="BY55" s="42">
        <f t="shared" si="58"/>
        <v>40.061090404066029</v>
      </c>
    </row>
    <row r="56" spans="1:77" x14ac:dyDescent="0.2">
      <c r="A56" s="27">
        <f t="shared" si="46"/>
        <v>10.24316666666666</v>
      </c>
      <c r="B56">
        <f t="shared" si="11"/>
        <v>10.24316666666666</v>
      </c>
      <c r="C56" s="1">
        <f t="shared" si="12"/>
        <v>12.5</v>
      </c>
      <c r="D56" s="1">
        <f t="shared" si="59"/>
        <v>16.16083114697728</v>
      </c>
      <c r="E56">
        <f t="shared" si="13"/>
        <v>0.68649068658363965</v>
      </c>
      <c r="F56" s="1">
        <f t="shared" si="14"/>
        <v>39.352969294603547</v>
      </c>
      <c r="G56" s="1">
        <f t="shared" si="15"/>
        <v>3.8288875754001164E-3</v>
      </c>
      <c r="H56">
        <f t="shared" si="16"/>
        <v>0.63382672422652842</v>
      </c>
      <c r="I56">
        <f t="shared" si="17"/>
        <v>0.77347506983500658</v>
      </c>
      <c r="J56" s="1">
        <f t="shared" si="47"/>
        <v>0.29372897774334461</v>
      </c>
      <c r="K56" s="2">
        <f t="shared" si="62"/>
        <v>16.837966877007016</v>
      </c>
      <c r="L56" s="33">
        <f t="shared" si="0"/>
        <v>3.9931666666666601</v>
      </c>
      <c r="M56" s="1">
        <f t="shared" si="19"/>
        <v>12.5</v>
      </c>
      <c r="N56" s="1">
        <f t="shared" si="60"/>
        <v>13.122323728203696</v>
      </c>
      <c r="O56">
        <f t="shared" si="20"/>
        <v>0.3092069781211001</v>
      </c>
      <c r="P56" s="1">
        <f t="shared" si="1"/>
        <v>17.725240784012104</v>
      </c>
      <c r="Q56" s="1">
        <f t="shared" si="21"/>
        <v>5.8073567353472818E-3</v>
      </c>
      <c r="R56">
        <f t="shared" si="22"/>
        <v>0.30430331924247395</v>
      </c>
      <c r="S56">
        <f t="shared" si="2"/>
        <v>0.95257518857988999</v>
      </c>
      <c r="T56" s="1">
        <f t="shared" si="48"/>
        <v>5.0486222404565365E-2</v>
      </c>
      <c r="U56" s="36">
        <f t="shared" si="3"/>
        <v>2.8941146601343202</v>
      </c>
      <c r="V56">
        <f t="shared" si="4"/>
        <v>16.49316666666666</v>
      </c>
      <c r="W56" s="1">
        <f t="shared" si="23"/>
        <v>12.5</v>
      </c>
      <c r="X56" s="1">
        <f t="shared" si="61"/>
        <v>20.694795159518836</v>
      </c>
      <c r="Y56">
        <f t="shared" si="24"/>
        <v>0.9222649464663355</v>
      </c>
      <c r="Z56" s="1">
        <f t="shared" si="25"/>
        <v>52.868691198707126</v>
      </c>
      <c r="AA56" s="1">
        <f t="shared" si="5"/>
        <v>2.334950810685132E-3</v>
      </c>
      <c r="AB56">
        <f t="shared" si="6"/>
        <v>0.7969717283758867</v>
      </c>
      <c r="AC56" s="28">
        <f t="shared" si="7"/>
        <v>0.60401660918351563</v>
      </c>
      <c r="AD56" s="1">
        <f t="shared" si="49"/>
        <v>0.65668807147582409</v>
      </c>
      <c r="AE56" s="2">
        <f t="shared" si="8"/>
        <v>37.644539129187365</v>
      </c>
      <c r="AF56" s="2"/>
      <c r="AG56" s="1">
        <f t="shared" si="9"/>
        <v>6.0549389832032334E-3</v>
      </c>
      <c r="AH56" s="1">
        <f t="shared" si="10"/>
        <v>9.9038420933774598E-3</v>
      </c>
      <c r="AI56">
        <f t="shared" si="26"/>
        <v>0.54873986271884689</v>
      </c>
      <c r="AJ56" s="2">
        <f t="shared" si="50"/>
        <v>31.456425251398866</v>
      </c>
      <c r="AK56" s="1">
        <f t="shared" si="51"/>
        <v>1.1608116742214021E-2</v>
      </c>
      <c r="AL56" s="1"/>
      <c r="AM56">
        <f t="shared" si="27"/>
        <v>0.2448584790170838</v>
      </c>
      <c r="AN56" s="40">
        <f t="shared" si="28"/>
        <v>0.48737754581425913</v>
      </c>
      <c r="AP56">
        <v>4</v>
      </c>
      <c r="AQ56">
        <f t="shared" si="29"/>
        <v>0.2743699313594235</v>
      </c>
      <c r="AR56" s="2">
        <f t="shared" si="30"/>
        <v>15.728212625699435</v>
      </c>
      <c r="AT56" s="27">
        <f t="shared" si="52"/>
        <v>10.24316666666666</v>
      </c>
      <c r="AU56" s="1">
        <f t="shared" si="31"/>
        <v>0.23494727417771627</v>
      </c>
      <c r="AW56" s="1">
        <f t="shared" si="32"/>
        <v>0.4999997938909172</v>
      </c>
      <c r="AX56" s="2">
        <f t="shared" si="33"/>
        <v>28.66240856699525</v>
      </c>
      <c r="AY56" s="1">
        <f t="shared" si="34"/>
        <v>0.4999997938909172</v>
      </c>
      <c r="AZ56" s="2">
        <f t="shared" si="35"/>
        <v>28.66240856699525</v>
      </c>
      <c r="BA56" s="1"/>
      <c r="BB56" s="1">
        <f t="shared" si="36"/>
        <v>1.0487396566097642</v>
      </c>
      <c r="BC56" s="2">
        <f t="shared" si="37"/>
        <v>60.118833818394123</v>
      </c>
      <c r="BE56" s="46">
        <f t="shared" si="53"/>
        <v>10.24316666666666</v>
      </c>
      <c r="BF56" s="42">
        <f t="shared" si="54"/>
        <v>6.9390572366798207</v>
      </c>
      <c r="BG56" s="46">
        <f t="shared" si="53"/>
        <v>10.24316666666666</v>
      </c>
      <c r="BH56" s="42">
        <f t="shared" si="38"/>
        <v>1.9390572366798207</v>
      </c>
      <c r="BJ56" s="1">
        <f t="shared" si="39"/>
        <v>0.41122004718474853</v>
      </c>
      <c r="BK56" s="2">
        <f t="shared" si="40"/>
        <v>23.573123723966475</v>
      </c>
      <c r="BL56" s="1">
        <f t="shared" si="41"/>
        <v>0.41122004718474853</v>
      </c>
      <c r="BM56" s="2">
        <f t="shared" si="42"/>
        <v>23.573123723966475</v>
      </c>
      <c r="BO56" s="1">
        <f t="shared" si="43"/>
        <v>0.95995990990359537</v>
      </c>
      <c r="BP56" s="2">
        <f t="shared" si="44"/>
        <v>55.029548975365344</v>
      </c>
      <c r="BR56" s="27">
        <f t="shared" si="55"/>
        <v>10.24316666666666</v>
      </c>
      <c r="BS56" s="1">
        <f t="shared" si="56"/>
        <v>0.52886451753871688</v>
      </c>
      <c r="BU56" s="1">
        <f t="shared" si="57"/>
        <v>0.10243166666666671</v>
      </c>
      <c r="BV56">
        <f t="shared" si="45"/>
        <v>5.288645175387169E-3</v>
      </c>
      <c r="BX56" s="41">
        <f t="shared" si="58"/>
        <v>819.45333333333372</v>
      </c>
      <c r="BY56" s="42">
        <f t="shared" si="58"/>
        <v>42.309161403097349</v>
      </c>
    </row>
    <row r="57" spans="1:77" x14ac:dyDescent="0.2">
      <c r="A57" s="27">
        <f t="shared" si="46"/>
        <v>10.492999999999993</v>
      </c>
      <c r="B57">
        <f t="shared" si="11"/>
        <v>10.492999999999993</v>
      </c>
      <c r="C57" s="1">
        <f t="shared" si="12"/>
        <v>12.5</v>
      </c>
      <c r="D57" s="1">
        <f t="shared" si="59"/>
        <v>16.320326252866387</v>
      </c>
      <c r="E57">
        <f t="shared" si="13"/>
        <v>0.69833140394930215</v>
      </c>
      <c r="F57" s="1">
        <f t="shared" si="14"/>
        <v>40.031736532125599</v>
      </c>
      <c r="G57" s="1">
        <f t="shared" si="15"/>
        <v>3.7544154412889816E-3</v>
      </c>
      <c r="H57">
        <f t="shared" si="16"/>
        <v>0.6429405783574379</v>
      </c>
      <c r="I57">
        <f t="shared" si="17"/>
        <v>0.76591606113294375</v>
      </c>
      <c r="J57" s="1">
        <f t="shared" si="47"/>
        <v>0.30649709829484079</v>
      </c>
      <c r="K57" s="2">
        <f t="shared" si="62"/>
        <v>17.569897354481316</v>
      </c>
      <c r="L57" s="33">
        <f t="shared" si="0"/>
        <v>4.2429999999999932</v>
      </c>
      <c r="M57" s="1">
        <f t="shared" si="19"/>
        <v>12.5</v>
      </c>
      <c r="N57" s="1">
        <f t="shared" si="60"/>
        <v>13.200494271049093</v>
      </c>
      <c r="O57">
        <f t="shared" si="20"/>
        <v>0.32723644910331384</v>
      </c>
      <c r="P57" s="1">
        <f t="shared" si="1"/>
        <v>18.758777337132639</v>
      </c>
      <c r="Q57" s="1">
        <f t="shared" si="21"/>
        <v>5.7387805019124827E-3</v>
      </c>
      <c r="R57">
        <f t="shared" si="22"/>
        <v>0.32142735816382317</v>
      </c>
      <c r="S57">
        <f t="shared" si="2"/>
        <v>0.94693423922879949</v>
      </c>
      <c r="T57" s="1">
        <f t="shared" si="48"/>
        <v>5.6744037709066802E-2</v>
      </c>
      <c r="U57" s="36">
        <f t="shared" si="3"/>
        <v>3.2528429259974598</v>
      </c>
      <c r="V57">
        <f t="shared" si="4"/>
        <v>16.742999999999995</v>
      </c>
      <c r="W57" s="1">
        <f t="shared" si="23"/>
        <v>12.5</v>
      </c>
      <c r="X57" s="1">
        <f t="shared" si="61"/>
        <v>20.894450196164527</v>
      </c>
      <c r="Y57">
        <f t="shared" si="24"/>
        <v>0.92948718937421115</v>
      </c>
      <c r="Z57" s="1">
        <f t="shared" si="25"/>
        <v>53.282705123362419</v>
      </c>
      <c r="AA57" s="1">
        <f t="shared" si="5"/>
        <v>2.290541181102764E-3</v>
      </c>
      <c r="AB57">
        <f t="shared" si="6"/>
        <v>0.80131325987574487</v>
      </c>
      <c r="AC57" s="28">
        <f t="shared" si="7"/>
        <v>0.59824498288519479</v>
      </c>
      <c r="AD57" s="1">
        <f t="shared" si="49"/>
        <v>0.67267112977968191</v>
      </c>
      <c r="AE57" s="2">
        <f t="shared" si="8"/>
        <v>38.560765401383037</v>
      </c>
      <c r="AF57" s="2"/>
      <c r="AG57" s="1">
        <f t="shared" si="9"/>
        <v>6.0939081117373159E-3</v>
      </c>
      <c r="AH57" s="1">
        <f t="shared" si="10"/>
        <v>9.6801196050149817E-3</v>
      </c>
      <c r="AI57">
        <f t="shared" si="26"/>
        <v>0.56184891239799284</v>
      </c>
      <c r="AJ57" s="2">
        <f t="shared" si="50"/>
        <v>32.20789943682761</v>
      </c>
      <c r="AK57" s="1">
        <f t="shared" si="51"/>
        <v>1.1438550242128295E-2</v>
      </c>
      <c r="AL57" s="1"/>
      <c r="AM57">
        <f t="shared" si="27"/>
        <v>0.25430825516791711</v>
      </c>
      <c r="AN57" s="40">
        <f t="shared" si="28"/>
        <v>0.50618681363040818</v>
      </c>
      <c r="AP57">
        <v>4</v>
      </c>
      <c r="AQ57">
        <f t="shared" si="29"/>
        <v>0.28092445619899642</v>
      </c>
      <c r="AR57" s="2">
        <f t="shared" si="30"/>
        <v>16.103949718413805</v>
      </c>
      <c r="AT57" s="27">
        <f t="shared" si="52"/>
        <v>10.492999999999993</v>
      </c>
      <c r="AU57" s="1">
        <f t="shared" si="31"/>
        <v>0.24735628331860537</v>
      </c>
      <c r="AW57" s="1">
        <f t="shared" si="32"/>
        <v>0.51020407043170479</v>
      </c>
      <c r="AX57" s="2">
        <f t="shared" si="33"/>
        <v>29.2473670948111</v>
      </c>
      <c r="AY57" s="1">
        <f t="shared" si="34"/>
        <v>0.51020407043170479</v>
      </c>
      <c r="AZ57" s="2">
        <f t="shared" si="35"/>
        <v>29.2473670948111</v>
      </c>
      <c r="BA57" s="1"/>
      <c r="BB57" s="1">
        <f t="shared" si="36"/>
        <v>1.0720529828296976</v>
      </c>
      <c r="BC57" s="2">
        <f t="shared" si="37"/>
        <v>61.455266531638713</v>
      </c>
      <c r="BE57" s="46">
        <f t="shared" si="53"/>
        <v>10.492999999999993</v>
      </c>
      <c r="BF57" s="42">
        <f t="shared" si="54"/>
        <v>7.3855348112856394</v>
      </c>
      <c r="BG57" s="46">
        <f t="shared" si="53"/>
        <v>10.492999999999993</v>
      </c>
      <c r="BH57" s="42">
        <f t="shared" si="38"/>
        <v>2.3855348112856394</v>
      </c>
      <c r="BJ57" s="1">
        <f t="shared" si="39"/>
        <v>0.41315374072498334</v>
      </c>
      <c r="BK57" s="2">
        <f t="shared" si="40"/>
        <v>23.683972398247452</v>
      </c>
      <c r="BL57" s="1">
        <f t="shared" si="41"/>
        <v>0.41315374072498334</v>
      </c>
      <c r="BM57" s="2">
        <f t="shared" si="42"/>
        <v>23.683972398247452</v>
      </c>
      <c r="BO57" s="1">
        <f t="shared" si="43"/>
        <v>0.97500265312297618</v>
      </c>
      <c r="BP57" s="2">
        <f t="shared" si="44"/>
        <v>55.891871835075058</v>
      </c>
      <c r="BR57" s="27">
        <f t="shared" si="55"/>
        <v>10.492999999999993</v>
      </c>
      <c r="BS57" s="1">
        <f t="shared" si="56"/>
        <v>0.5578965838913893</v>
      </c>
      <c r="BU57" s="1">
        <f t="shared" si="57"/>
        <v>0.10493000000000005</v>
      </c>
      <c r="BV57">
        <f t="shared" si="45"/>
        <v>5.5789658389138932E-3</v>
      </c>
      <c r="BX57" s="41">
        <f t="shared" si="58"/>
        <v>839.4400000000004</v>
      </c>
      <c r="BY57" s="42">
        <f t="shared" si="58"/>
        <v>44.631726711311146</v>
      </c>
    </row>
    <row r="58" spans="1:77" x14ac:dyDescent="0.2">
      <c r="A58" s="27">
        <f t="shared" si="46"/>
        <v>10.742833333333326</v>
      </c>
      <c r="B58">
        <f t="shared" si="11"/>
        <v>10.742833333333326</v>
      </c>
      <c r="C58" s="1">
        <f t="shared" si="12"/>
        <v>12.5</v>
      </c>
      <c r="D58" s="1">
        <f t="shared" si="59"/>
        <v>16.482065041364738</v>
      </c>
      <c r="E58">
        <f t="shared" si="13"/>
        <v>0.70994133637700674</v>
      </c>
      <c r="F58" s="1">
        <f t="shared" si="14"/>
        <v>40.697274059828409</v>
      </c>
      <c r="G58" s="1">
        <f t="shared" si="15"/>
        <v>3.681092686931254E-3</v>
      </c>
      <c r="H58">
        <f t="shared" si="16"/>
        <v>0.65178928164475958</v>
      </c>
      <c r="I58">
        <f t="shared" si="17"/>
        <v>0.75840011361616266</v>
      </c>
      <c r="J58" s="1">
        <f t="shared" si="47"/>
        <v>0.31944483319797762</v>
      </c>
      <c r="K58" s="2">
        <f t="shared" si="62"/>
        <v>18.31212419606241</v>
      </c>
      <c r="L58" s="33">
        <f t="shared" si="0"/>
        <v>4.4928333333333264</v>
      </c>
      <c r="M58" s="1">
        <f t="shared" si="19"/>
        <v>12.5</v>
      </c>
      <c r="N58" s="1">
        <f t="shared" si="60"/>
        <v>13.282904477602443</v>
      </c>
      <c r="O58">
        <f t="shared" si="20"/>
        <v>0.34504793357177377</v>
      </c>
      <c r="P58" s="1">
        <f t="shared" si="1"/>
        <v>19.779817848063463</v>
      </c>
      <c r="Q58" s="1">
        <f t="shared" si="21"/>
        <v>5.6677919630454621E-3</v>
      </c>
      <c r="R58">
        <f t="shared" si="22"/>
        <v>0.33824178596700111</v>
      </c>
      <c r="S58">
        <f t="shared" si="2"/>
        <v>0.94105924055069634</v>
      </c>
      <c r="T58" s="1">
        <f t="shared" si="48"/>
        <v>6.3341252376446375E-2</v>
      </c>
      <c r="U58" s="36">
        <f t="shared" si="3"/>
        <v>3.6310272062931039</v>
      </c>
      <c r="V58">
        <f t="shared" si="4"/>
        <v>16.992833333333326</v>
      </c>
      <c r="W58" s="1">
        <f t="shared" si="23"/>
        <v>12.5</v>
      </c>
      <c r="X58" s="1">
        <f t="shared" si="61"/>
        <v>21.095174440957919</v>
      </c>
      <c r="Y58">
        <f t="shared" si="24"/>
        <v>0.93657235423661778</v>
      </c>
      <c r="Z58" s="1">
        <f t="shared" si="25"/>
        <v>53.688861070888912</v>
      </c>
      <c r="AA58" s="1">
        <f t="shared" si="5"/>
        <v>2.2471587698379481E-3</v>
      </c>
      <c r="AB58">
        <f t="shared" si="6"/>
        <v>0.80553177604165349</v>
      </c>
      <c r="AC58" s="28">
        <f t="shared" si="7"/>
        <v>0.59255257807824901</v>
      </c>
      <c r="AD58" s="1">
        <f t="shared" si="49"/>
        <v>0.68873978179783202</v>
      </c>
      <c r="AE58" s="2">
        <f t="shared" si="8"/>
        <v>39.481898319620939</v>
      </c>
      <c r="AF58" s="2"/>
      <c r="AG58" s="1">
        <f t="shared" si="9"/>
        <v>6.1265386290677518E-3</v>
      </c>
      <c r="AH58" s="1">
        <f t="shared" si="10"/>
        <v>9.4570288347618145E-3</v>
      </c>
      <c r="AI58">
        <f t="shared" si="26"/>
        <v>0.57484760161373172</v>
      </c>
      <c r="AJ58" s="2">
        <f t="shared" si="50"/>
        <v>32.953047226264871</v>
      </c>
      <c r="AK58" s="1">
        <f t="shared" si="51"/>
        <v>1.126809078570881E-2</v>
      </c>
      <c r="AL58" s="1"/>
      <c r="AM58">
        <f t="shared" si="27"/>
        <v>0.26402971550682608</v>
      </c>
      <c r="AN58" s="40">
        <f t="shared" si="28"/>
        <v>0.52553685411390538</v>
      </c>
      <c r="AP58">
        <v>4</v>
      </c>
      <c r="AQ58">
        <f t="shared" si="29"/>
        <v>0.28742380080686591</v>
      </c>
      <c r="AR58" s="2">
        <f t="shared" si="30"/>
        <v>16.476523613132439</v>
      </c>
      <c r="AT58" s="27">
        <f t="shared" si="52"/>
        <v>10.742833333333326</v>
      </c>
      <c r="AU58" s="1">
        <f t="shared" si="31"/>
        <v>0.26012985631336238</v>
      </c>
      <c r="AW58" s="1">
        <f t="shared" si="32"/>
        <v>0.52029312214661494</v>
      </c>
      <c r="AX58" s="2">
        <f t="shared" si="33"/>
        <v>29.825720377831427</v>
      </c>
      <c r="AY58" s="1">
        <f t="shared" si="34"/>
        <v>0.52029312214661494</v>
      </c>
      <c r="AZ58" s="2">
        <f t="shared" si="35"/>
        <v>29.825720377831427</v>
      </c>
      <c r="BA58" s="1"/>
      <c r="BB58" s="1">
        <f t="shared" si="36"/>
        <v>1.0951407237603465</v>
      </c>
      <c r="BC58" s="2">
        <f t="shared" si="37"/>
        <v>62.778767604096295</v>
      </c>
      <c r="BE58" s="46">
        <f t="shared" si="53"/>
        <v>10.742833333333326</v>
      </c>
      <c r="BF58" s="42">
        <f t="shared" si="54"/>
        <v>7.8573866616451751</v>
      </c>
      <c r="BG58" s="46">
        <f t="shared" si="53"/>
        <v>10.742833333333326</v>
      </c>
      <c r="BH58" s="42">
        <f t="shared" si="38"/>
        <v>0.35738666164517507</v>
      </c>
      <c r="BJ58" s="1">
        <f t="shared" si="39"/>
        <v>0.41462986399559359</v>
      </c>
      <c r="BK58" s="2">
        <f t="shared" si="40"/>
        <v>23.768590929683711</v>
      </c>
      <c r="BL58" s="1">
        <f t="shared" si="41"/>
        <v>0.41462986399559359</v>
      </c>
      <c r="BM58" s="2">
        <f t="shared" si="42"/>
        <v>23.768590929683711</v>
      </c>
      <c r="BO58" s="1">
        <f t="shared" si="43"/>
        <v>0.98947746560932526</v>
      </c>
      <c r="BP58" s="2">
        <f t="shared" si="44"/>
        <v>56.721638155948575</v>
      </c>
      <c r="BR58" s="27">
        <f t="shared" si="55"/>
        <v>10.742833333333326</v>
      </c>
      <c r="BS58" s="1">
        <f t="shared" si="56"/>
        <v>0.587865718848253</v>
      </c>
      <c r="BU58" s="1">
        <f t="shared" si="57"/>
        <v>0.10742833333333339</v>
      </c>
      <c r="BV58">
        <f t="shared" si="45"/>
        <v>5.8786571884825297E-3</v>
      </c>
      <c r="BX58" s="41">
        <f t="shared" si="58"/>
        <v>859.42666666666707</v>
      </c>
      <c r="BY58" s="42">
        <f t="shared" si="58"/>
        <v>47.029257507860237</v>
      </c>
    </row>
    <row r="59" spans="1:77" x14ac:dyDescent="0.2">
      <c r="A59" s="27">
        <f t="shared" si="46"/>
        <v>10.992666666666659</v>
      </c>
      <c r="B59">
        <f t="shared" si="11"/>
        <v>10.992666666666659</v>
      </c>
      <c r="C59" s="1">
        <f t="shared" si="12"/>
        <v>12.5</v>
      </c>
      <c r="D59" s="1">
        <f t="shared" si="59"/>
        <v>16.645982111141542</v>
      </c>
      <c r="E59">
        <f t="shared" si="13"/>
        <v>0.72132412645805211</v>
      </c>
      <c r="F59" s="1">
        <f t="shared" si="14"/>
        <v>41.349790688678141</v>
      </c>
      <c r="G59" s="1">
        <f t="shared" si="15"/>
        <v>3.6089523903969165E-3</v>
      </c>
      <c r="H59">
        <f t="shared" si="16"/>
        <v>0.66037957948477022</v>
      </c>
      <c r="I59">
        <f t="shared" si="17"/>
        <v>0.75093196163135723</v>
      </c>
      <c r="J59" s="1">
        <f t="shared" si="47"/>
        <v>0.33256694685589394</v>
      </c>
      <c r="K59" s="2">
        <f t="shared" si="62"/>
        <v>19.06434727199392</v>
      </c>
      <c r="L59" s="33">
        <f t="shared" si="0"/>
        <v>4.7426666666666595</v>
      </c>
      <c r="M59" s="1">
        <f t="shared" si="19"/>
        <v>12.5</v>
      </c>
      <c r="N59" s="1">
        <f t="shared" si="60"/>
        <v>13.369475947512342</v>
      </c>
      <c r="O59">
        <f t="shared" si="20"/>
        <v>0.36263426883962352</v>
      </c>
      <c r="P59" s="1">
        <f t="shared" si="1"/>
        <v>20.787951716921093</v>
      </c>
      <c r="Q59" s="1">
        <f t="shared" si="21"/>
        <v>5.594628218007775E-3</v>
      </c>
      <c r="R59">
        <f t="shared" si="22"/>
        <v>0.35473841198309103</v>
      </c>
      <c r="S59">
        <f t="shared" si="2"/>
        <v>0.93496559244910971</v>
      </c>
      <c r="T59" s="1">
        <f t="shared" si="48"/>
        <v>7.0271590194450284E-2</v>
      </c>
      <c r="U59" s="36">
        <f t="shared" si="3"/>
        <v>4.0283077181532008</v>
      </c>
      <c r="V59">
        <f t="shared" si="4"/>
        <v>17.242666666666658</v>
      </c>
      <c r="W59" s="1">
        <f t="shared" si="23"/>
        <v>12.5</v>
      </c>
      <c r="X59" s="1">
        <f t="shared" si="61"/>
        <v>21.29693766196862</v>
      </c>
      <c r="Y59">
        <f t="shared" si="24"/>
        <v>0.94352361550827823</v>
      </c>
      <c r="Z59" s="1">
        <f t="shared" si="25"/>
        <v>54.087341016398113</v>
      </c>
      <c r="AA59" s="1">
        <f t="shared" si="5"/>
        <v>2.204782132072456E-3</v>
      </c>
      <c r="AB59">
        <f t="shared" si="6"/>
        <v>0.80963126907480465</v>
      </c>
      <c r="AC59" s="28">
        <f t="shared" si="7"/>
        <v>0.58693884531211704</v>
      </c>
      <c r="AD59" s="1">
        <f t="shared" si="49"/>
        <v>0.70489160736239787</v>
      </c>
      <c r="AE59" s="2">
        <f t="shared" si="8"/>
        <v>40.40779914816293</v>
      </c>
      <c r="AF59" s="2"/>
      <c r="AG59" s="1">
        <f t="shared" si="9"/>
        <v>6.1529685472660172E-3</v>
      </c>
      <c r="AH59" s="1">
        <f t="shared" si="10"/>
        <v>9.2349348631004732E-3</v>
      </c>
      <c r="AI59">
        <f t="shared" si="26"/>
        <v>0.58772857503254783</v>
      </c>
      <c r="AJ59" s="2">
        <f t="shared" si="50"/>
        <v>33.691446976388093</v>
      </c>
      <c r="AK59" s="1">
        <f t="shared" si="51"/>
        <v>1.1096983548214959E-2</v>
      </c>
      <c r="AL59" s="1"/>
      <c r="AM59">
        <f t="shared" si="27"/>
        <v>0.27402018416929136</v>
      </c>
      <c r="AN59" s="40">
        <f t="shared" si="28"/>
        <v>0.54542234110129639</v>
      </c>
      <c r="AP59">
        <v>4</v>
      </c>
      <c r="AQ59">
        <f t="shared" si="29"/>
        <v>0.29386428751627391</v>
      </c>
      <c r="AR59" s="2">
        <f t="shared" si="30"/>
        <v>16.845723488194047</v>
      </c>
      <c r="AT59" s="27">
        <f t="shared" si="52"/>
        <v>10.992666666666659</v>
      </c>
      <c r="AU59" s="1">
        <f t="shared" si="31"/>
        <v>0.27327085667224449</v>
      </c>
      <c r="AW59" s="1">
        <f t="shared" si="32"/>
        <v>0.53026687055766408</v>
      </c>
      <c r="AX59" s="2">
        <f t="shared" si="33"/>
        <v>30.397463917318323</v>
      </c>
      <c r="AY59" s="1">
        <f t="shared" si="34"/>
        <v>0.53026687055766408</v>
      </c>
      <c r="AZ59" s="2">
        <f t="shared" si="35"/>
        <v>30.397463917318323</v>
      </c>
      <c r="BA59" s="1"/>
      <c r="BB59" s="1">
        <f t="shared" si="36"/>
        <v>1.1179954455902119</v>
      </c>
      <c r="BC59" s="2">
        <f t="shared" si="37"/>
        <v>64.088910893706412</v>
      </c>
      <c r="BE59" s="46">
        <f t="shared" si="53"/>
        <v>10.992666666666659</v>
      </c>
      <c r="BF59" s="42">
        <f t="shared" si="54"/>
        <v>8.3566540752760403</v>
      </c>
      <c r="BG59" s="46">
        <f t="shared" si="53"/>
        <v>10.992666666666659</v>
      </c>
      <c r="BH59" s="42">
        <f t="shared" si="38"/>
        <v>0.85665407527604032</v>
      </c>
      <c r="BJ59" s="1">
        <f t="shared" si="39"/>
        <v>0.41564120448601255</v>
      </c>
      <c r="BK59" s="2">
        <f t="shared" si="40"/>
        <v>23.826565862255496</v>
      </c>
      <c r="BL59" s="1">
        <f t="shared" si="41"/>
        <v>0.41564120448601255</v>
      </c>
      <c r="BM59" s="2">
        <f t="shared" si="42"/>
        <v>23.826565862255496</v>
      </c>
      <c r="BO59" s="1">
        <f t="shared" si="43"/>
        <v>1.0033697795185603</v>
      </c>
      <c r="BP59" s="2">
        <f t="shared" si="44"/>
        <v>57.518012838643578</v>
      </c>
      <c r="BR59" s="27">
        <f t="shared" si="55"/>
        <v>10.992666666666659</v>
      </c>
      <c r="BS59" s="1">
        <f t="shared" si="56"/>
        <v>0.61877526272946515</v>
      </c>
      <c r="BU59" s="1">
        <f t="shared" si="57"/>
        <v>0.10992666666666673</v>
      </c>
      <c r="BV59">
        <f t="shared" si="45"/>
        <v>6.1877526272946515E-3</v>
      </c>
      <c r="BX59" s="41">
        <f t="shared" si="58"/>
        <v>879.41333333333375</v>
      </c>
      <c r="BY59" s="42">
        <f t="shared" si="58"/>
        <v>49.502021018357212</v>
      </c>
    </row>
    <row r="60" spans="1:77" x14ac:dyDescent="0.2">
      <c r="A60" s="27">
        <f t="shared" si="46"/>
        <v>11.242499999999993</v>
      </c>
      <c r="B60">
        <f t="shared" si="11"/>
        <v>11.242499999999993</v>
      </c>
      <c r="C60" s="1">
        <f t="shared" si="12"/>
        <v>12.5</v>
      </c>
      <c r="D60" s="1">
        <f t="shared" si="59"/>
        <v>16.812013747615122</v>
      </c>
      <c r="E60">
        <f t="shared" si="13"/>
        <v>0.73248351115835786</v>
      </c>
      <c r="F60" s="1">
        <f t="shared" si="14"/>
        <v>41.989500639651084</v>
      </c>
      <c r="G60" s="1">
        <f t="shared" si="15"/>
        <v>3.5380219834553707E-3</v>
      </c>
      <c r="H60">
        <f t="shared" si="16"/>
        <v>0.66871822547699289</v>
      </c>
      <c r="I60">
        <f t="shared" si="17"/>
        <v>0.7435159278152027</v>
      </c>
      <c r="J60" s="1">
        <f t="shared" si="47"/>
        <v>0.34585833870167748</v>
      </c>
      <c r="K60" s="2">
        <f t="shared" si="62"/>
        <v>19.826274193089791</v>
      </c>
      <c r="L60" s="33">
        <f t="shared" si="0"/>
        <v>4.9924999999999926</v>
      </c>
      <c r="M60" s="1">
        <f t="shared" si="19"/>
        <v>12.5</v>
      </c>
      <c r="N60" s="1">
        <f t="shared" si="60"/>
        <v>13.460128389060779</v>
      </c>
      <c r="O60">
        <f t="shared" si="20"/>
        <v>0.37998902874160656</v>
      </c>
      <c r="P60" s="1">
        <f t="shared" si="1"/>
        <v>21.78281056480547</v>
      </c>
      <c r="Q60" s="1">
        <f t="shared" si="21"/>
        <v>5.5195236071577071E-3</v>
      </c>
      <c r="R60">
        <f t="shared" si="22"/>
        <v>0.37091028077098154</v>
      </c>
      <c r="S60">
        <f t="shared" si="2"/>
        <v>0.92866870498493248</v>
      </c>
      <c r="T60" s="1">
        <f t="shared" si="48"/>
        <v>7.7528623540556008E-2</v>
      </c>
      <c r="U60" s="36">
        <f t="shared" si="3"/>
        <v>4.4443159991401533</v>
      </c>
      <c r="V60">
        <f t="shared" si="4"/>
        <v>17.492499999999993</v>
      </c>
      <c r="W60" s="1">
        <f t="shared" si="23"/>
        <v>12.5</v>
      </c>
      <c r="X60" s="1">
        <f t="shared" si="61"/>
        <v>21.499710608517496</v>
      </c>
      <c r="Y60">
        <f t="shared" si="24"/>
        <v>0.95034408057208197</v>
      </c>
      <c r="Z60" s="1">
        <f t="shared" si="25"/>
        <v>54.478323090119346</v>
      </c>
      <c r="AA60" s="1">
        <f t="shared" si="5"/>
        <v>2.1633897689160354E-3</v>
      </c>
      <c r="AB60">
        <f t="shared" si="6"/>
        <v>0.81361560248490161</v>
      </c>
      <c r="AC60" s="28">
        <f t="shared" si="7"/>
        <v>0.58140317456402879</v>
      </c>
      <c r="AD60" s="1">
        <f t="shared" si="49"/>
        <v>0.72112426485797165</v>
      </c>
      <c r="AE60" s="2">
        <f t="shared" si="8"/>
        <v>41.338333654278628</v>
      </c>
      <c r="AF60" s="2"/>
      <c r="AG60" s="1">
        <f t="shared" si="9"/>
        <v>6.1733555035740845E-3</v>
      </c>
      <c r="AH60" s="1">
        <f t="shared" si="10"/>
        <v>9.0141862175194386E-3</v>
      </c>
      <c r="AI60">
        <f t="shared" si="26"/>
        <v>0.60048489994675402</v>
      </c>
      <c r="AJ60" s="2">
        <f t="shared" si="50"/>
        <v>34.422701270833031</v>
      </c>
      <c r="AK60" s="1">
        <f t="shared" si="51"/>
        <v>1.0925468929873255E-2</v>
      </c>
      <c r="AL60" s="1"/>
      <c r="AM60">
        <f t="shared" si="27"/>
        <v>0.2842766194018771</v>
      </c>
      <c r="AN60" s="40">
        <f t="shared" si="28"/>
        <v>0.5658372201470484</v>
      </c>
      <c r="AP60">
        <v>4</v>
      </c>
      <c r="AQ60">
        <f t="shared" si="29"/>
        <v>0.30024244997337696</v>
      </c>
      <c r="AR60" s="2">
        <f t="shared" si="30"/>
        <v>17.211350635416512</v>
      </c>
      <c r="AT60" s="27">
        <f t="shared" si="52"/>
        <v>11.242499999999993</v>
      </c>
      <c r="AU60" s="1">
        <f t="shared" si="31"/>
        <v>0.28678205485893371</v>
      </c>
      <c r="AW60" s="1">
        <f t="shared" si="32"/>
        <v>0.54012533071973523</v>
      </c>
      <c r="AX60" s="2">
        <f t="shared" si="33"/>
        <v>30.962598576290553</v>
      </c>
      <c r="AY60" s="1">
        <f t="shared" si="34"/>
        <v>0.54012533071973523</v>
      </c>
      <c r="AZ60" s="2">
        <f t="shared" si="35"/>
        <v>30.962598576290553</v>
      </c>
      <c r="BA60" s="1"/>
      <c r="BB60" s="1">
        <f t="shared" si="36"/>
        <v>1.1406102306664891</v>
      </c>
      <c r="BC60" s="2">
        <f t="shared" si="37"/>
        <v>65.385299847123576</v>
      </c>
      <c r="BE60" s="46">
        <f t="shared" si="53"/>
        <v>11.242499999999993</v>
      </c>
      <c r="BF60" s="42">
        <f t="shared" si="54"/>
        <v>8.8856533707950724</v>
      </c>
      <c r="BG60" s="46">
        <f t="shared" si="53"/>
        <v>11.242499999999993</v>
      </c>
      <c r="BH60" s="42">
        <f t="shared" si="38"/>
        <v>1.3856533707950724</v>
      </c>
      <c r="BJ60" s="1">
        <f t="shared" si="39"/>
        <v>0.41617930821279486</v>
      </c>
      <c r="BK60" s="2">
        <f t="shared" si="40"/>
        <v>23.857412572707982</v>
      </c>
      <c r="BL60" s="1">
        <f t="shared" si="41"/>
        <v>0.41617930821279486</v>
      </c>
      <c r="BM60" s="2">
        <f t="shared" si="42"/>
        <v>23.857412572707982</v>
      </c>
      <c r="BO60" s="1">
        <f t="shared" si="43"/>
        <v>1.0166642081595489</v>
      </c>
      <c r="BP60" s="2">
        <f t="shared" si="44"/>
        <v>58.280113843541024</v>
      </c>
      <c r="BR60" s="27">
        <f t="shared" si="55"/>
        <v>11.242499999999993</v>
      </c>
      <c r="BS60" s="1">
        <f t="shared" si="56"/>
        <v>0.65062555999257998</v>
      </c>
      <c r="BU60" s="1">
        <f t="shared" si="57"/>
        <v>0.11242500000000007</v>
      </c>
      <c r="BV60">
        <f t="shared" si="45"/>
        <v>6.5062555999257999E-3</v>
      </c>
      <c r="BX60" s="41">
        <f t="shared" si="58"/>
        <v>899.40000000000055</v>
      </c>
      <c r="BY60" s="42">
        <f t="shared" si="58"/>
        <v>52.0500447994064</v>
      </c>
    </row>
    <row r="61" spans="1:77" x14ac:dyDescent="0.2">
      <c r="A61" s="27">
        <f t="shared" si="46"/>
        <v>11.492333333333326</v>
      </c>
      <c r="B61">
        <f t="shared" si="11"/>
        <v>11.492333333333326</v>
      </c>
      <c r="C61" s="1">
        <f t="shared" si="12"/>
        <v>12.5</v>
      </c>
      <c r="D61" s="1">
        <f t="shared" si="59"/>
        <v>16.980097922109998</v>
      </c>
      <c r="E61">
        <f t="shared" si="13"/>
        <v>0.74342330483342023</v>
      </c>
      <c r="F61" s="1">
        <f t="shared" si="14"/>
        <v>42.616622570068671</v>
      </c>
      <c r="G61" s="1">
        <f t="shared" si="15"/>
        <v>3.4683236645146821E-3</v>
      </c>
      <c r="H61">
        <f t="shared" si="16"/>
        <v>0.67681195868540978</v>
      </c>
      <c r="I61">
        <f t="shared" si="17"/>
        <v>0.73615594311288368</v>
      </c>
      <c r="J61" s="1">
        <f t="shared" si="47"/>
        <v>0.35931404313088705</v>
      </c>
      <c r="K61" s="2">
        <f t="shared" si="62"/>
        <v>20.597620306866137</v>
      </c>
      <c r="L61" s="33">
        <f t="shared" si="0"/>
        <v>5.2423333333333257</v>
      </c>
      <c r="M61" s="1">
        <f t="shared" si="19"/>
        <v>12.5</v>
      </c>
      <c r="N61" s="1">
        <f t="shared" si="60"/>
        <v>13.554779923620217</v>
      </c>
      <c r="O61">
        <f t="shared" si="20"/>
        <v>0.39710651276433834</v>
      </c>
      <c r="P61" s="1">
        <f t="shared" si="1"/>
        <v>22.764067610694553</v>
      </c>
      <c r="Q61" s="1">
        <f t="shared" si="21"/>
        <v>5.4427082930012293E-3</v>
      </c>
      <c r="R61">
        <f t="shared" si="22"/>
        <v>0.38675163764172726</v>
      </c>
      <c r="S61">
        <f t="shared" si="2"/>
        <v>0.92218391375117903</v>
      </c>
      <c r="T61" s="1">
        <f t="shared" si="48"/>
        <v>8.5105797754787146E-2</v>
      </c>
      <c r="U61" s="36">
        <f t="shared" si="3"/>
        <v>4.8786763044145491</v>
      </c>
      <c r="V61">
        <f t="shared" si="4"/>
        <v>17.742333333333328</v>
      </c>
      <c r="W61" s="1">
        <f t="shared" si="23"/>
        <v>12.5</v>
      </c>
      <c r="X61" s="1">
        <f t="shared" si="61"/>
        <v>21.703464979378545</v>
      </c>
      <c r="Y61">
        <f t="shared" si="24"/>
        <v>0.95703678966866723</v>
      </c>
      <c r="Z61" s="1">
        <f t="shared" si="25"/>
        <v>54.861981573363089</v>
      </c>
      <c r="AA61" s="1">
        <f t="shared" si="5"/>
        <v>2.1229601892911892E-3</v>
      </c>
      <c r="AB61">
        <f t="shared" si="6"/>
        <v>0.8174885139396465</v>
      </c>
      <c r="AC61" s="28">
        <f t="shared" si="7"/>
        <v>0.57594490151120215</v>
      </c>
      <c r="AD61" s="1">
        <f t="shared" si="49"/>
        <v>0.73743548867606756</v>
      </c>
      <c r="AE61" s="2">
        <f t="shared" si="8"/>
        <v>42.273371962322344</v>
      </c>
      <c r="AF61" s="2"/>
      <c r="AG61" s="1">
        <f t="shared" si="9"/>
        <v>6.1878748485562603E-3</v>
      </c>
      <c r="AH61" s="1">
        <f t="shared" si="10"/>
        <v>8.7951132104509278E-3</v>
      </c>
      <c r="AI61">
        <f t="shared" si="26"/>
        <v>0.6131100913452352</v>
      </c>
      <c r="AJ61" s="2">
        <f t="shared" si="50"/>
        <v>35.146438357370165</v>
      </c>
      <c r="AK61" s="1">
        <f t="shared" si="51"/>
        <v>1.075378126642176E-2</v>
      </c>
      <c r="AL61" s="1"/>
      <c r="AM61">
        <f t="shared" si="27"/>
        <v>0.2947956397141947</v>
      </c>
      <c r="AN61" s="40">
        <f t="shared" si="28"/>
        <v>0.58677476057761679</v>
      </c>
      <c r="AP61">
        <v>4</v>
      </c>
      <c r="AQ61">
        <f t="shared" si="29"/>
        <v>0.3065550456726176</v>
      </c>
      <c r="AR61" s="2">
        <f t="shared" si="30"/>
        <v>17.573219178685083</v>
      </c>
      <c r="AT61" s="27">
        <f t="shared" si="52"/>
        <v>11.492333333333326</v>
      </c>
      <c r="AU61" s="1">
        <f t="shared" si="31"/>
        <v>0.30066612678878518</v>
      </c>
      <c r="AW61" s="1">
        <f t="shared" si="32"/>
        <v>0.54986860697184947</v>
      </c>
      <c r="AX61" s="2">
        <f t="shared" si="33"/>
        <v>31.521130335965889</v>
      </c>
      <c r="AY61" s="1">
        <f t="shared" si="34"/>
        <v>0.54986860697184947</v>
      </c>
      <c r="AZ61" s="2">
        <f t="shared" si="35"/>
        <v>31.521130335965889</v>
      </c>
      <c r="BA61" s="1"/>
      <c r="BB61" s="1">
        <f t="shared" si="36"/>
        <v>1.1629786983170847</v>
      </c>
      <c r="BC61" s="2">
        <f t="shared" si="37"/>
        <v>66.667568693336065</v>
      </c>
      <c r="BE61" s="46">
        <f t="shared" si="53"/>
        <v>11.492333333333326</v>
      </c>
      <c r="BF61" s="42">
        <f t="shared" si="54"/>
        <v>9.447026974078657</v>
      </c>
      <c r="BG61" s="46">
        <f t="shared" si="53"/>
        <v>11.492333333333326</v>
      </c>
      <c r="BH61" s="42">
        <f t="shared" si="38"/>
        <v>1.947026974078657</v>
      </c>
      <c r="BJ61" s="1">
        <f t="shared" si="39"/>
        <v>0.41623425301203398</v>
      </c>
      <c r="BK61" s="2">
        <f t="shared" si="40"/>
        <v>23.860562274575194</v>
      </c>
      <c r="BL61" s="1">
        <f t="shared" si="41"/>
        <v>0.41623425301203398</v>
      </c>
      <c r="BM61" s="2">
        <f t="shared" si="42"/>
        <v>23.860562274575194</v>
      </c>
      <c r="BO61" s="1">
        <f t="shared" si="43"/>
        <v>1.0293443443572692</v>
      </c>
      <c r="BP61" s="2">
        <f t="shared" si="44"/>
        <v>59.007000631945367</v>
      </c>
      <c r="BR61" s="27">
        <f t="shared" si="55"/>
        <v>11.492333333333326</v>
      </c>
      <c r="BS61" s="1">
        <f t="shared" si="56"/>
        <v>0.68341346691196281</v>
      </c>
      <c r="BU61" s="1">
        <f t="shared" si="57"/>
        <v>0.11492333333333341</v>
      </c>
      <c r="BV61">
        <f t="shared" si="45"/>
        <v>6.8341346691196281E-3</v>
      </c>
      <c r="BX61" s="41">
        <f t="shared" si="58"/>
        <v>919.38666666666722</v>
      </c>
      <c r="BY61" s="42">
        <f t="shared" si="58"/>
        <v>54.673077352957023</v>
      </c>
    </row>
    <row r="62" spans="1:77" x14ac:dyDescent="0.2">
      <c r="A62" s="27">
        <f t="shared" si="46"/>
        <v>11.742166666666659</v>
      </c>
      <c r="B62">
        <f t="shared" si="11"/>
        <v>11.742166666666659</v>
      </c>
      <c r="C62" s="1">
        <f t="shared" si="12"/>
        <v>12.5</v>
      </c>
      <c r="D62" s="1">
        <f t="shared" si="59"/>
        <v>17.150174285638546</v>
      </c>
      <c r="E62">
        <f t="shared" si="13"/>
        <v>0.75414738351315513</v>
      </c>
      <c r="F62" s="1">
        <f t="shared" si="14"/>
        <v>43.231378672728638</v>
      </c>
      <c r="G62" s="1">
        <f t="shared" si="15"/>
        <v>3.3998747986094691E-3</v>
      </c>
      <c r="H62">
        <f t="shared" si="16"/>
        <v>0.68466748332111582</v>
      </c>
      <c r="I62">
        <f t="shared" si="17"/>
        <v>0.72885556681878305</v>
      </c>
      <c r="J62" s="1">
        <f t="shared" si="47"/>
        <v>0.37292922900375275</v>
      </c>
      <c r="K62" s="2">
        <f t="shared" si="62"/>
        <v>21.378108669004934</v>
      </c>
      <c r="L62" s="33">
        <f t="shared" si="0"/>
        <v>5.4921666666666589</v>
      </c>
      <c r="M62" s="1">
        <f t="shared" si="19"/>
        <v>12.5</v>
      </c>
      <c r="N62" s="1">
        <f t="shared" si="60"/>
        <v>13.653347380567315</v>
      </c>
      <c r="O62">
        <f t="shared" si="20"/>
        <v>0.41398173097833668</v>
      </c>
      <c r="P62" s="1">
        <f t="shared" si="1"/>
        <v>23.731436807675351</v>
      </c>
      <c r="Q62" s="1">
        <f t="shared" si="21"/>
        <v>5.3644069914376546E-3</v>
      </c>
      <c r="R62">
        <f t="shared" si="22"/>
        <v>0.40225788691816411</v>
      </c>
      <c r="S62">
        <f t="shared" si="2"/>
        <v>0.91552640181052858</v>
      </c>
      <c r="T62" s="1">
        <f t="shared" si="48"/>
        <v>9.2996454748550839E-2</v>
      </c>
      <c r="U62" s="36">
        <f t="shared" si="3"/>
        <v>5.3310069601080095</v>
      </c>
      <c r="V62">
        <f t="shared" si="4"/>
        <v>17.992166666666659</v>
      </c>
      <c r="W62" s="1">
        <f t="shared" si="23"/>
        <v>12.5</v>
      </c>
      <c r="X62" s="1">
        <f t="shared" si="61"/>
        <v>21.90817339170728</v>
      </c>
      <c r="Y62">
        <f t="shared" si="24"/>
        <v>0.96360471600866671</v>
      </c>
      <c r="Z62" s="1">
        <f t="shared" si="25"/>
        <v>55.238486904955415</v>
      </c>
      <c r="AA62" s="1">
        <f t="shared" si="5"/>
        <v>2.0834719651223535E-3</v>
      </c>
      <c r="AB62">
        <f t="shared" si="6"/>
        <v>0.82125361822620435</v>
      </c>
      <c r="AC62" s="28">
        <f t="shared" si="7"/>
        <v>0.57056331335827026</v>
      </c>
      <c r="AD62" s="1">
        <f t="shared" si="49"/>
        <v>0.75382308672773413</v>
      </c>
      <c r="AE62" s="2">
        <f t="shared" si="8"/>
        <v>43.21278841114399</v>
      </c>
      <c r="AF62" s="2"/>
      <c r="AG62" s="1">
        <f t="shared" si="9"/>
        <v>6.196717632745161E-3</v>
      </c>
      <c r="AH62" s="1">
        <f t="shared" si="10"/>
        <v>8.5780265718808368E-3</v>
      </c>
      <c r="AI62">
        <f t="shared" si="26"/>
        <v>0.62559813076712911</v>
      </c>
      <c r="AJ62" s="2">
        <f t="shared" si="50"/>
        <v>35.862313228688926</v>
      </c>
      <c r="AK62" s="1">
        <f t="shared" si="51"/>
        <v>1.0582147668969116E-2</v>
      </c>
      <c r="AL62" s="1"/>
      <c r="AM62">
        <f t="shared" si="27"/>
        <v>0.30557355112937368</v>
      </c>
      <c r="AN62" s="40">
        <f t="shared" si="28"/>
        <v>0.6082276097320336</v>
      </c>
      <c r="AP62">
        <v>4</v>
      </c>
      <c r="AQ62">
        <f t="shared" si="29"/>
        <v>0.3127990653835645</v>
      </c>
      <c r="AR62" s="2">
        <f t="shared" si="30"/>
        <v>17.931156614344459</v>
      </c>
      <c r="AT62" s="27">
        <f t="shared" si="52"/>
        <v>11.742166666666659</v>
      </c>
      <c r="AU62" s="1">
        <f t="shared" si="31"/>
        <v>0.31492565288567259</v>
      </c>
      <c r="AW62" s="1">
        <f t="shared" si="32"/>
        <v>0.55949688869916525</v>
      </c>
      <c r="AX62" s="2">
        <f t="shared" si="33"/>
        <v>32.073070052818387</v>
      </c>
      <c r="AY62" s="1">
        <f t="shared" si="34"/>
        <v>0.55949688869916525</v>
      </c>
      <c r="AZ62" s="2">
        <f t="shared" si="35"/>
        <v>32.073070052818387</v>
      </c>
      <c r="BA62" s="1"/>
      <c r="BB62" s="1">
        <f t="shared" si="36"/>
        <v>1.1850950194662944</v>
      </c>
      <c r="BC62" s="2">
        <f t="shared" si="37"/>
        <v>67.935383281507328</v>
      </c>
      <c r="BE62" s="46">
        <f t="shared" si="53"/>
        <v>11.742166666666659</v>
      </c>
      <c r="BF62" s="42">
        <f t="shared" si="54"/>
        <v>10.04380698090565</v>
      </c>
      <c r="BG62" s="46">
        <f t="shared" si="53"/>
        <v>11.742166666666659</v>
      </c>
      <c r="BH62" s="42">
        <f t="shared" si="38"/>
        <v>4.380698090565005E-2</v>
      </c>
      <c r="BJ62" s="1">
        <f t="shared" si="39"/>
        <v>0.4157943780031581</v>
      </c>
      <c r="BK62" s="2">
        <f t="shared" si="40"/>
        <v>23.835346509735178</v>
      </c>
      <c r="BL62" s="1">
        <f t="shared" si="41"/>
        <v>0.4157943780031581</v>
      </c>
      <c r="BM62" s="2">
        <f t="shared" si="42"/>
        <v>23.835346509735178</v>
      </c>
      <c r="BO62" s="1">
        <f t="shared" si="43"/>
        <v>1.0413925087702873</v>
      </c>
      <c r="BP62" s="2">
        <f t="shared" si="44"/>
        <v>59.697659738424115</v>
      </c>
      <c r="BR62" s="27">
        <f t="shared" si="55"/>
        <v>11.742166666666659</v>
      </c>
      <c r="BS62" s="1">
        <f t="shared" si="56"/>
        <v>0.71713181097028145</v>
      </c>
      <c r="BU62" s="1">
        <f t="shared" si="57"/>
        <v>0.11742166666666674</v>
      </c>
      <c r="BV62">
        <f t="shared" si="45"/>
        <v>7.1713181097028149E-3</v>
      </c>
      <c r="BX62" s="41">
        <f t="shared" si="58"/>
        <v>939.3733333333339</v>
      </c>
      <c r="BY62" s="42">
        <f t="shared" si="58"/>
        <v>57.370544877622521</v>
      </c>
    </row>
    <row r="63" spans="1:77" x14ac:dyDescent="0.2">
      <c r="A63" s="27">
        <f t="shared" si="46"/>
        <v>11.991999999999992</v>
      </c>
      <c r="B63">
        <f t="shared" si="11"/>
        <v>11.991999999999992</v>
      </c>
      <c r="C63" s="1">
        <f t="shared" si="12"/>
        <v>12.5</v>
      </c>
      <c r="D63" s="1">
        <f t="shared" si="59"/>
        <v>17.322184157894171</v>
      </c>
      <c r="E63">
        <f t="shared" si="13"/>
        <v>0.76465967041322236</v>
      </c>
      <c r="F63" s="1">
        <f t="shared" si="14"/>
        <v>43.833993845343954</v>
      </c>
      <c r="G63" s="1">
        <f t="shared" si="15"/>
        <v>3.3326883026213242E-3</v>
      </c>
      <c r="H63">
        <f t="shared" si="16"/>
        <v>0.6922914507022444</v>
      </c>
      <c r="I63">
        <f t="shared" si="17"/>
        <v>0.72161800648582897</v>
      </c>
      <c r="J63" s="1">
        <f t="shared" si="47"/>
        <v>0.38669919876404296</v>
      </c>
      <c r="K63" s="2">
        <f t="shared" si="62"/>
        <v>22.167469992843227</v>
      </c>
      <c r="L63" s="33">
        <f t="shared" si="0"/>
        <v>5.741999999999992</v>
      </c>
      <c r="M63" s="1">
        <f t="shared" si="19"/>
        <v>12.5</v>
      </c>
      <c r="N63" s="1">
        <f t="shared" si="60"/>
        <v>13.755746580974801</v>
      </c>
      <c r="O63">
        <f t="shared" si="20"/>
        <v>0.43061038524808465</v>
      </c>
      <c r="P63" s="1">
        <f t="shared" si="1"/>
        <v>24.684671765813768</v>
      </c>
      <c r="Q63" s="1">
        <f t="shared" si="21"/>
        <v>5.2848378572637614E-3</v>
      </c>
      <c r="R63">
        <f t="shared" si="22"/>
        <v>0.41742554402256848</v>
      </c>
      <c r="S63">
        <f t="shared" si="2"/>
        <v>0.90871112857577718</v>
      </c>
      <c r="T63" s="1">
        <f t="shared" si="48"/>
        <v>0.10119385571512746</v>
      </c>
      <c r="U63" s="36">
        <f t="shared" si="3"/>
        <v>5.8009216651983886</v>
      </c>
      <c r="V63">
        <f t="shared" si="4"/>
        <v>18.24199999999999</v>
      </c>
      <c r="W63" s="1">
        <f t="shared" si="23"/>
        <v>12.5</v>
      </c>
      <c r="X63" s="1">
        <f t="shared" si="61"/>
        <v>22.113809350720189</v>
      </c>
      <c r="Y63">
        <f t="shared" si="24"/>
        <v>0.97005076604755114</v>
      </c>
      <c r="Z63" s="1">
        <f t="shared" si="25"/>
        <v>55.608005696993374</v>
      </c>
      <c r="AA63" s="1">
        <f t="shared" si="5"/>
        <v>2.0449037803653603E-3</v>
      </c>
      <c r="AB63">
        <f t="shared" si="6"/>
        <v>0.82491441029837298</v>
      </c>
      <c r="AC63" s="28">
        <f t="shared" si="7"/>
        <v>0.56525765424458208</v>
      </c>
      <c r="AD63" s="1">
        <f t="shared" si="49"/>
        <v>0.77028493801629261</v>
      </c>
      <c r="AE63" s="2">
        <f t="shared" si="8"/>
        <v>44.156461414946705</v>
      </c>
      <c r="AF63" s="2"/>
      <c r="AG63" s="1">
        <f t="shared" si="9"/>
        <v>6.200088533496512E-3</v>
      </c>
      <c r="AH63" s="1">
        <f t="shared" si="10"/>
        <v>8.3632163768355867E-3</v>
      </c>
      <c r="AI63">
        <f t="shared" si="26"/>
        <v>0.63794347927419315</v>
      </c>
      <c r="AJ63" s="2">
        <f t="shared" si="50"/>
        <v>36.570008366036546</v>
      </c>
      <c r="AK63" s="1">
        <f t="shared" si="51"/>
        <v>1.0410787001421453E-2</v>
      </c>
      <c r="AL63" s="1"/>
      <c r="AM63">
        <f t="shared" si="27"/>
        <v>0.31660637511871226</v>
      </c>
      <c r="AN63" s="40">
        <f t="shared" si="28"/>
        <v>0.63018784856431576</v>
      </c>
      <c r="AP63">
        <v>4</v>
      </c>
      <c r="AQ63">
        <f t="shared" si="29"/>
        <v>0.31897173963709657</v>
      </c>
      <c r="AR63" s="2">
        <f t="shared" si="30"/>
        <v>18.285004183018273</v>
      </c>
      <c r="AT63" s="27">
        <f t="shared" si="52"/>
        <v>11.991999999999992</v>
      </c>
      <c r="AU63" s="1">
        <f t="shared" si="31"/>
        <v>0.32956311764906332</v>
      </c>
      <c r="AW63" s="1">
        <f t="shared" si="32"/>
        <v>0.5690104461210973</v>
      </c>
      <c r="AX63" s="2">
        <f t="shared" si="33"/>
        <v>32.618433217132967</v>
      </c>
      <c r="AY63" s="1">
        <f t="shared" si="34"/>
        <v>0.5690104461210973</v>
      </c>
      <c r="AZ63" s="2">
        <f t="shared" si="35"/>
        <v>32.618433217132967</v>
      </c>
      <c r="BA63" s="1"/>
      <c r="BB63" s="1">
        <f t="shared" si="36"/>
        <v>1.2069539253952906</v>
      </c>
      <c r="BC63" s="2">
        <f t="shared" si="37"/>
        <v>69.188441583169521</v>
      </c>
      <c r="BE63" s="46">
        <f t="shared" si="53"/>
        <v>11.991999999999992</v>
      </c>
      <c r="BF63" s="42">
        <f t="shared" si="54"/>
        <v>10.679495054999249</v>
      </c>
      <c r="BG63" s="46">
        <f t="shared" si="53"/>
        <v>11.991999999999992</v>
      </c>
      <c r="BH63" s="42">
        <f t="shared" si="38"/>
        <v>0.67949505499924889</v>
      </c>
      <c r="BJ63" s="1">
        <f t="shared" si="39"/>
        <v>0.4148459561031605</v>
      </c>
      <c r="BK63" s="2">
        <f t="shared" si="40"/>
        <v>23.780978375340407</v>
      </c>
      <c r="BL63" s="1">
        <f t="shared" si="41"/>
        <v>0.4148459561031605</v>
      </c>
      <c r="BM63" s="2">
        <f t="shared" si="42"/>
        <v>23.780978375340407</v>
      </c>
      <c r="BO63" s="1">
        <f t="shared" si="43"/>
        <v>1.0527894353773537</v>
      </c>
      <c r="BP63" s="2">
        <f t="shared" si="44"/>
        <v>60.350986741376964</v>
      </c>
      <c r="BR63" s="27">
        <f t="shared" si="55"/>
        <v>11.991999999999992</v>
      </c>
      <c r="BS63" s="1">
        <f t="shared" si="56"/>
        <v>0.7517687996525223</v>
      </c>
      <c r="BU63" s="1">
        <f t="shared" si="57"/>
        <v>0.11992000000000008</v>
      </c>
      <c r="BV63">
        <f t="shared" si="45"/>
        <v>7.5176879965252229E-3</v>
      </c>
      <c r="BX63" s="41">
        <f t="shared" si="58"/>
        <v>959.36000000000058</v>
      </c>
      <c r="BY63" s="42">
        <f t="shared" si="58"/>
        <v>60.141503972201782</v>
      </c>
    </row>
    <row r="64" spans="1:77" x14ac:dyDescent="0.2">
      <c r="A64" s="27">
        <f t="shared" si="46"/>
        <v>12.241833333333325</v>
      </c>
      <c r="B64">
        <f t="shared" si="11"/>
        <v>12.241833333333325</v>
      </c>
      <c r="C64" s="1">
        <f t="shared" si="12"/>
        <v>12.5</v>
      </c>
      <c r="D64" s="1">
        <f t="shared" si="59"/>
        <v>17.496070512006714</v>
      </c>
      <c r="E64">
        <f t="shared" si="13"/>
        <v>0.77496412262445535</v>
      </c>
      <c r="F64" s="1">
        <f t="shared" si="14"/>
        <v>44.424694927516548</v>
      </c>
      <c r="G64" s="1">
        <f t="shared" si="15"/>
        <v>3.2667730143508479E-3</v>
      </c>
      <c r="H64">
        <f t="shared" si="16"/>
        <v>0.69969044334454078</v>
      </c>
      <c r="I64">
        <f t="shared" si="17"/>
        <v>0.71444613757253939</v>
      </c>
      <c r="J64" s="1">
        <f t="shared" si="47"/>
        <v>0.40061938721868284</v>
      </c>
      <c r="K64" s="2">
        <f t="shared" si="62"/>
        <v>22.965442579414937</v>
      </c>
      <c r="L64" s="33">
        <f t="shared" si="0"/>
        <v>5.9918333333333251</v>
      </c>
      <c r="M64" s="1">
        <f t="shared" si="19"/>
        <v>12.5</v>
      </c>
      <c r="N64" s="1">
        <f t="shared" si="60"/>
        <v>13.861892608675207</v>
      </c>
      <c r="O64">
        <f t="shared" si="20"/>
        <v>0.44698884720396309</v>
      </c>
      <c r="P64" s="1">
        <f t="shared" si="1"/>
        <v>25.623564489399158</v>
      </c>
      <c r="Q64" s="1">
        <f t="shared" si="21"/>
        <v>5.2042115247720767E-3</v>
      </c>
      <c r="R64">
        <f t="shared" si="22"/>
        <v>0.43225218247495645</v>
      </c>
      <c r="S64">
        <f t="shared" si="2"/>
        <v>0.90175276586525477</v>
      </c>
      <c r="T64" s="1">
        <f t="shared" si="48"/>
        <v>0.10969120282923603</v>
      </c>
      <c r="U64" s="36">
        <f t="shared" si="3"/>
        <v>6.288030735433912</v>
      </c>
      <c r="V64">
        <f t="shared" si="4"/>
        <v>18.491833333333325</v>
      </c>
      <c r="W64" s="1">
        <f t="shared" si="23"/>
        <v>12.5</v>
      </c>
      <c r="X64" s="1">
        <f t="shared" si="61"/>
        <v>22.32034722014372</v>
      </c>
      <c r="Y64">
        <f t="shared" si="24"/>
        <v>0.97637777990462837</v>
      </c>
      <c r="Z64" s="1">
        <f t="shared" si="25"/>
        <v>55.970700758864041</v>
      </c>
      <c r="AA64" s="1">
        <f t="shared" si="5"/>
        <v>2.0072344743810523E-3</v>
      </c>
      <c r="AB64">
        <f t="shared" si="6"/>
        <v>0.82847426838614646</v>
      </c>
      <c r="AC64" s="28">
        <f t="shared" si="7"/>
        <v>0.56002713025534701</v>
      </c>
      <c r="AD64" s="1">
        <f t="shared" si="49"/>
        <v>0.78681899027167868</v>
      </c>
      <c r="AE64" s="2">
        <f t="shared" si="8"/>
        <v>45.104273327675841</v>
      </c>
      <c r="AF64" s="2"/>
      <c r="AG64" s="1">
        <f t="shared" si="9"/>
        <v>6.1982037610034714E-3</v>
      </c>
      <c r="AH64" s="1">
        <f t="shared" si="10"/>
        <v>8.1509512614774404E-3</v>
      </c>
      <c r="AI64">
        <f t="shared" si="26"/>
        <v>0.6501410849434599</v>
      </c>
      <c r="AJ64" s="2">
        <f t="shared" si="50"/>
        <v>37.269234168733369</v>
      </c>
      <c r="AK64" s="1">
        <f t="shared" si="51"/>
        <v>1.0239909000078968E-2</v>
      </c>
      <c r="AL64" s="1"/>
      <c r="AM64">
        <f t="shared" si="27"/>
        <v>0.32788987683985399</v>
      </c>
      <c r="AN64" s="40">
        <f t="shared" si="28"/>
        <v>0.65264704785002781</v>
      </c>
      <c r="AP64">
        <v>4</v>
      </c>
      <c r="AQ64">
        <f t="shared" si="29"/>
        <v>0.32507054247172995</v>
      </c>
      <c r="AR64" s="2">
        <f t="shared" si="30"/>
        <v>18.634617084366685</v>
      </c>
      <c r="AT64" s="27">
        <f t="shared" si="52"/>
        <v>12.241833333333325</v>
      </c>
      <c r="AU64" s="1">
        <f t="shared" si="31"/>
        <v>0.34458090968321076</v>
      </c>
      <c r="AW64" s="1">
        <f t="shared" si="32"/>
        <v>0.57840962611959212</v>
      </c>
      <c r="AX64" s="2">
        <f t="shared" si="33"/>
        <v>33.157239713861969</v>
      </c>
      <c r="AY64" s="1">
        <f t="shared" si="34"/>
        <v>0.57840962611959212</v>
      </c>
      <c r="AZ64" s="2">
        <f t="shared" si="35"/>
        <v>33.157239713861969</v>
      </c>
      <c r="BA64" s="1"/>
      <c r="BB64" s="1">
        <f t="shared" si="36"/>
        <v>1.228550711063052</v>
      </c>
      <c r="BC64" s="2">
        <f t="shared" si="37"/>
        <v>70.426473882595332</v>
      </c>
      <c r="BE64" s="46">
        <f t="shared" si="53"/>
        <v>12.241833333333325</v>
      </c>
      <c r="BF64" s="42">
        <f t="shared" si="54"/>
        <v>11.358163971028508</v>
      </c>
      <c r="BG64" s="46">
        <f t="shared" si="53"/>
        <v>12.241833333333325</v>
      </c>
      <c r="BH64" s="42">
        <f t="shared" si="38"/>
        <v>1.3581639710285085</v>
      </c>
      <c r="BJ64" s="1">
        <f t="shared" si="39"/>
        <v>0.41337279184972542</v>
      </c>
      <c r="BK64" s="2">
        <f t="shared" si="40"/>
        <v>23.696529469092539</v>
      </c>
      <c r="BL64" s="1">
        <f t="shared" si="41"/>
        <v>0.41337279184972542</v>
      </c>
      <c r="BM64" s="2">
        <f t="shared" si="42"/>
        <v>23.696529469092539</v>
      </c>
      <c r="BO64" s="1">
        <f t="shared" si="43"/>
        <v>1.0635138767931853</v>
      </c>
      <c r="BP64" s="2">
        <f t="shared" si="44"/>
        <v>60.965763637825908</v>
      </c>
      <c r="BR64" s="27">
        <f t="shared" si="55"/>
        <v>12.241833333333325</v>
      </c>
      <c r="BS64" s="1">
        <f t="shared" si="56"/>
        <v>0.78730737633945524</v>
      </c>
      <c r="BU64" s="1">
        <f t="shared" si="57"/>
        <v>0.12241833333333342</v>
      </c>
      <c r="BV64">
        <f t="shared" si="45"/>
        <v>7.873073763394552E-3</v>
      </c>
      <c r="BX64" s="41">
        <f t="shared" si="58"/>
        <v>979.34666666666737</v>
      </c>
      <c r="BY64" s="42">
        <f t="shared" si="58"/>
        <v>62.984590107156414</v>
      </c>
    </row>
    <row r="65" spans="1:77" ht="17" thickBot="1" x14ac:dyDescent="0.25">
      <c r="A65" s="29">
        <f t="shared" si="46"/>
        <v>12.491666666666658</v>
      </c>
      <c r="B65" s="30">
        <f t="shared" si="11"/>
        <v>12.491666666666658</v>
      </c>
      <c r="C65" s="31">
        <f t="shared" si="12"/>
        <v>12.5</v>
      </c>
      <c r="D65" s="31">
        <f t="shared" si="59"/>
        <v>17.671777955573994</v>
      </c>
      <c r="E65" s="30">
        <f t="shared" si="13"/>
        <v>0.7850647189283122</v>
      </c>
      <c r="F65" s="31">
        <f t="shared" si="14"/>
        <v>45.003710002259929</v>
      </c>
      <c r="G65" s="31">
        <f t="shared" si="15"/>
        <v>3.2021340444442878E-3</v>
      </c>
      <c r="H65" s="30">
        <f t="shared" si="16"/>
        <v>0.70687096103573244</v>
      </c>
      <c r="I65" s="30">
        <f t="shared" si="17"/>
        <v>0.7073425227175445</v>
      </c>
      <c r="J65" s="1">
        <f t="shared" si="47"/>
        <v>0.41468536001926565</v>
      </c>
      <c r="K65" s="2">
        <f>IF(180/$D$6*J65 &gt;180,180/$D$6*J65-360,180/$D$6*J65)</f>
        <v>23.771772230403762</v>
      </c>
      <c r="L65" s="33">
        <f t="shared" si="0"/>
        <v>6.2416666666666583</v>
      </c>
      <c r="M65" s="1">
        <f t="shared" si="19"/>
        <v>12.5</v>
      </c>
      <c r="N65" s="1">
        <f t="shared" si="60"/>
        <v>13.971700067557194</v>
      </c>
      <c r="O65">
        <f t="shared" si="20"/>
        <v>0.46311413345792235</v>
      </c>
      <c r="P65" s="1">
        <f t="shared" si="1"/>
        <v>26.547943956186629</v>
      </c>
      <c r="Q65" s="1">
        <f t="shared" si="21"/>
        <v>5.1227303014122032E-3</v>
      </c>
      <c r="R65">
        <f t="shared" si="22"/>
        <v>0.44673637685366868</v>
      </c>
      <c r="S65">
        <f t="shared" si="2"/>
        <v>0.89466564122897718</v>
      </c>
      <c r="T65" s="1">
        <f t="shared" si="48"/>
        <v>0.11848165984447177</v>
      </c>
      <c r="U65" s="36">
        <f>IF(180/$D$6*T65 &gt;180,180/$D$6*T65-360,180/$D$6*T65)</f>
        <v>6.791942284077999</v>
      </c>
      <c r="V65" s="30">
        <f t="shared" si="4"/>
        <v>18.74166666666666</v>
      </c>
      <c r="W65" s="31">
        <f t="shared" si="23"/>
        <v>12.5</v>
      </c>
      <c r="X65" s="31">
        <f t="shared" si="61"/>
        <v>22.52776219344576</v>
      </c>
      <c r="Y65" s="30">
        <f t="shared" si="24"/>
        <v>0.98258853190928319</v>
      </c>
      <c r="Z65" s="31">
        <f t="shared" si="25"/>
        <v>56.326731128557633</v>
      </c>
      <c r="AA65" s="31">
        <f t="shared" si="5"/>
        <v>1.9704430801254693E-3</v>
      </c>
      <c r="AB65" s="30">
        <f t="shared" si="6"/>
        <v>0.831936457147056</v>
      </c>
      <c r="AC65" s="32">
        <f t="shared" si="7"/>
        <v>0.55487091405984201</v>
      </c>
      <c r="AD65" s="1">
        <f t="shared" si="49"/>
        <v>0.80342325764742573</v>
      </c>
      <c r="AE65" s="2">
        <f>IF(180/$D$6*AD65 &gt;180,180/$D$6*AD65-360,180/$D$6*AD65)</f>
        <v>46.056110310998925</v>
      </c>
      <c r="AF65" s="2"/>
      <c r="AG65" s="1">
        <f t="shared" si="9"/>
        <v>6.1912889789024761E-3</v>
      </c>
      <c r="AH65" s="1">
        <f t="shared" si="10"/>
        <v>7.9414779160051248E-3</v>
      </c>
      <c r="AI65">
        <f t="shared" si="26"/>
        <v>0.66218638532973928</v>
      </c>
      <c r="AJ65" s="2">
        <f t="shared" si="50"/>
        <v>37.959729095335369</v>
      </c>
      <c r="AK65" s="1">
        <f t="shared" si="51"/>
        <v>1.0069713536674038E-2</v>
      </c>
      <c r="AL65" s="1"/>
      <c r="AM65">
        <f t="shared" si="27"/>
        <v>0.33941959333488103</v>
      </c>
      <c r="AN65" s="40">
        <f t="shared" si="28"/>
        <v>0.67559632431305927</v>
      </c>
      <c r="AP65">
        <v>4</v>
      </c>
      <c r="AQ65">
        <f t="shared" si="29"/>
        <v>0.33109319266486958</v>
      </c>
      <c r="AR65" s="2">
        <f t="shared" si="30"/>
        <v>18.979864547667681</v>
      </c>
      <c r="AT65" s="29">
        <f t="shared" si="52"/>
        <v>12.491666666666658</v>
      </c>
      <c r="AU65" s="1">
        <f t="shared" si="31"/>
        <v>0.35998132214130701</v>
      </c>
      <c r="AW65" s="1">
        <f t="shared" si="32"/>
        <v>0.58769484812027073</v>
      </c>
      <c r="AX65" s="2">
        <f t="shared" si="33"/>
        <v>33.689513586512334</v>
      </c>
      <c r="AY65" s="1">
        <f t="shared" si="34"/>
        <v>0.58769484812027073</v>
      </c>
      <c r="AZ65" s="2">
        <f t="shared" si="35"/>
        <v>33.689513586512334</v>
      </c>
      <c r="BA65" s="1"/>
      <c r="BB65" s="1">
        <f t="shared" si="36"/>
        <v>1.24988123345001</v>
      </c>
      <c r="BC65" s="2">
        <f t="shared" si="37"/>
        <v>71.64924268184771</v>
      </c>
      <c r="BE65" s="46">
        <f t="shared" si="53"/>
        <v>12.491666666666658</v>
      </c>
      <c r="BF65" s="42">
        <f t="shared" si="54"/>
        <v>12.084588243088936</v>
      </c>
      <c r="BG65" s="46">
        <f t="shared" si="53"/>
        <v>12.491666666666658</v>
      </c>
      <c r="BH65" s="42">
        <f t="shared" si="38"/>
        <v>2.0845882430889358</v>
      </c>
      <c r="BJ65" s="1">
        <f t="shared" si="39"/>
        <v>0.41135572016717481</v>
      </c>
      <c r="BK65" s="2">
        <f t="shared" si="40"/>
        <v>23.580901156080085</v>
      </c>
      <c r="BL65" s="1">
        <f t="shared" si="41"/>
        <v>0.41135572016717481</v>
      </c>
      <c r="BM65" s="2">
        <f t="shared" si="42"/>
        <v>23.580901156080085</v>
      </c>
      <c r="BO65" s="1">
        <f t="shared" si="43"/>
        <v>1.0735421054969141</v>
      </c>
      <c r="BP65" s="2">
        <f t="shared" si="44"/>
        <v>61.54063025141545</v>
      </c>
      <c r="BR65" s="27">
        <f t="shared" si="55"/>
        <v>12.491666666666658</v>
      </c>
      <c r="BS65" s="1">
        <f t="shared" si="56"/>
        <v>0.82372452079134606</v>
      </c>
      <c r="BU65" s="1">
        <f t="shared" si="57"/>
        <v>0.12491666666666676</v>
      </c>
      <c r="BV65">
        <f t="shared" si="45"/>
        <v>8.2372452079134614E-3</v>
      </c>
      <c r="BX65" s="41">
        <f t="shared" si="58"/>
        <v>999.33333333333405</v>
      </c>
      <c r="BY65" s="42">
        <f t="shared" si="58"/>
        <v>65.897961663307683</v>
      </c>
    </row>
    <row r="66" spans="1:77" x14ac:dyDescent="0.2">
      <c r="A66" s="27">
        <f t="shared" si="46"/>
        <v>12.741499999999991</v>
      </c>
      <c r="B66">
        <f t="shared" si="11"/>
        <v>12.741499999999991</v>
      </c>
      <c r="C66" s="1">
        <f t="shared" si="12"/>
        <v>12.5</v>
      </c>
      <c r="D66" s="1">
        <f t="shared" si="59"/>
        <v>17.849252708446922</v>
      </c>
      <c r="E66">
        <f t="shared" si="13"/>
        <v>0.79496544868369257</v>
      </c>
      <c r="F66" s="1">
        <f t="shared" si="14"/>
        <v>45.571267758937786</v>
      </c>
      <c r="G66" s="1">
        <f t="shared" si="15"/>
        <v>3.1387731105127531E-3</v>
      </c>
      <c r="H66">
        <f t="shared" si="16"/>
        <v>0.71383940874848195</v>
      </c>
      <c r="I66">
        <f t="shared" si="17"/>
        <v>0.70030943055025152</v>
      </c>
      <c r="J66" s="1">
        <f t="shared" si="47"/>
        <v>0.42889281188367617</v>
      </c>
      <c r="K66" s="2">
        <f t="shared" si="62"/>
        <v>24.586212146197994</v>
      </c>
      <c r="L66" s="33">
        <f t="shared" si="0"/>
        <v>6.4914999999999914</v>
      </c>
      <c r="M66" s="1">
        <f t="shared" si="19"/>
        <v>12.5</v>
      </c>
      <c r="N66" s="1">
        <f t="shared" si="60"/>
        <v>14.085083324212174</v>
      </c>
      <c r="O66">
        <f t="shared" si="20"/>
        <v>0.47898387853445584</v>
      </c>
      <c r="P66" s="1">
        <f t="shared" si="1"/>
        <v>27.457674565669443</v>
      </c>
      <c r="Q66" s="1">
        <f t="shared" si="21"/>
        <v>5.0405875100121384E-3</v>
      </c>
      <c r="R66">
        <f t="shared" si="22"/>
        <v>0.46087764272158344</v>
      </c>
      <c r="S66">
        <f t="shared" si="2"/>
        <v>0.88746368851880153</v>
      </c>
      <c r="T66" s="1">
        <f t="shared" si="48"/>
        <v>0.12755837151798591</v>
      </c>
      <c r="U66" s="36">
        <f t="shared" si="3"/>
        <v>7.3122633354259436</v>
      </c>
      <c r="V66">
        <f t="shared" si="4"/>
        <v>18.991499999999991</v>
      </c>
      <c r="W66" s="1">
        <f t="shared" si="23"/>
        <v>12.5</v>
      </c>
      <c r="X66" s="1">
        <f t="shared" si="61"/>
        <v>22.736030265857753</v>
      </c>
      <c r="Y66">
        <f t="shared" si="24"/>
        <v>0.98868573125896619</v>
      </c>
      <c r="Z66" s="1">
        <f t="shared" si="25"/>
        <v>56.676252110386592</v>
      </c>
      <c r="AA66" s="1">
        <f t="shared" si="5"/>
        <v>1.9345088575983369E-3</v>
      </c>
      <c r="AB66">
        <f t="shared" si="6"/>
        <v>0.83530413084113253</v>
      </c>
      <c r="AC66" s="28">
        <f t="shared" si="7"/>
        <v>0.54978814919907115</v>
      </c>
      <c r="AD66" s="1">
        <f t="shared" si="49"/>
        <v>0.82009581848094082</v>
      </c>
      <c r="AE66" s="2">
        <f t="shared" si="8"/>
        <v>47.0118622059138</v>
      </c>
      <c r="AF66" s="2"/>
      <c r="AG66" s="1">
        <f t="shared" si="9"/>
        <v>6.1795772708509592E-3</v>
      </c>
      <c r="AH66" s="1">
        <f t="shared" si="10"/>
        <v>7.7350208380150007E-3</v>
      </c>
      <c r="AI66">
        <f t="shared" si="26"/>
        <v>0.67407530537905813</v>
      </c>
      <c r="AJ66" s="2">
        <f t="shared" si="50"/>
        <v>38.641259544022439</v>
      </c>
      <c r="AK66" s="1">
        <f t="shared" si="51"/>
        <v>9.9003900231730297E-3</v>
      </c>
      <c r="AL66" s="1"/>
      <c r="AM66">
        <f t="shared" si="27"/>
        <v>0.3511908613837148</v>
      </c>
      <c r="AN66" s="40">
        <f t="shared" si="28"/>
        <v>0.69902639606631123</v>
      </c>
      <c r="AP66">
        <v>4</v>
      </c>
      <c r="AQ66">
        <f t="shared" si="29"/>
        <v>0.33703765268952901</v>
      </c>
      <c r="AR66" s="2">
        <f t="shared" si="30"/>
        <v>19.320629772011216</v>
      </c>
      <c r="AT66" s="27">
        <f t="shared" si="52"/>
        <v>12.741499999999991</v>
      </c>
      <c r="AU66" s="1">
        <f t="shared" si="31"/>
        <v>0.37576655353895599</v>
      </c>
      <c r="AW66" s="1">
        <f t="shared" si="32"/>
        <v>0.59686660003785708</v>
      </c>
      <c r="AX66" s="2">
        <f t="shared" si="33"/>
        <v>34.215282804717916</v>
      </c>
      <c r="AY66" s="1">
        <f t="shared" si="34"/>
        <v>0.59686660003785708</v>
      </c>
      <c r="AZ66" s="2">
        <f t="shared" si="35"/>
        <v>34.215282804717916</v>
      </c>
      <c r="BA66" s="1"/>
      <c r="BB66" s="1">
        <f t="shared" si="36"/>
        <v>1.2709419054169153</v>
      </c>
      <c r="BC66" s="2">
        <f t="shared" si="37"/>
        <v>72.856542348740376</v>
      </c>
      <c r="BE66" s="46">
        <f t="shared" si="53"/>
        <v>12.741499999999991</v>
      </c>
      <c r="BF66" s="42">
        <f t="shared" si="54"/>
        <v>12.864414447899769</v>
      </c>
      <c r="BG66" s="46">
        <f t="shared" si="53"/>
        <v>12.741499999999991</v>
      </c>
      <c r="BH66" s="42">
        <f t="shared" si="38"/>
        <v>0.36441444789976885</v>
      </c>
      <c r="BJ66" s="1">
        <f t="shared" si="39"/>
        <v>0.40877197203378202</v>
      </c>
      <c r="BK66" s="2">
        <f t="shared" si="40"/>
        <v>23.432788205758204</v>
      </c>
      <c r="BL66" s="1">
        <f t="shared" si="41"/>
        <v>0.40877197203378202</v>
      </c>
      <c r="BM66" s="2">
        <f t="shared" si="42"/>
        <v>23.432788205758204</v>
      </c>
      <c r="BO66" s="1">
        <f t="shared" si="43"/>
        <v>1.0828472774128401</v>
      </c>
      <c r="BP66" s="2">
        <f t="shared" si="44"/>
        <v>62.074047749780647</v>
      </c>
      <c r="BR66" s="27">
        <f t="shared" si="55"/>
        <v>12.741499999999991</v>
      </c>
      <c r="BS66" s="1">
        <f t="shared" si="56"/>
        <v>0.86099049110251402</v>
      </c>
      <c r="BU66" s="1">
        <f t="shared" si="57"/>
        <v>0.12741500000000008</v>
      </c>
      <c r="BV66">
        <f t="shared" si="45"/>
        <v>8.6099049110251406E-3</v>
      </c>
      <c r="BX66" s="41">
        <f t="shared" si="58"/>
        <v>1019.3200000000006</v>
      </c>
      <c r="BY66" s="42">
        <f t="shared" si="58"/>
        <v>68.87923928820112</v>
      </c>
    </row>
    <row r="67" spans="1:77" x14ac:dyDescent="0.2">
      <c r="A67" s="27">
        <f t="shared" si="46"/>
        <v>12.991333333333325</v>
      </c>
      <c r="B67">
        <f t="shared" si="11"/>
        <v>12.991333333333325</v>
      </c>
      <c r="C67" s="1">
        <f t="shared" si="12"/>
        <v>12.5</v>
      </c>
      <c r="D67" s="1">
        <f t="shared" si="59"/>
        <v>18.028442577709743</v>
      </c>
      <c r="E67">
        <f t="shared" si="13"/>
        <v>0.80467030172885523</v>
      </c>
      <c r="F67" s="1">
        <f t="shared" si="14"/>
        <v>46.127596914392974</v>
      </c>
      <c r="G67" s="1">
        <f t="shared" si="15"/>
        <v>3.0766888530710979E-3</v>
      </c>
      <c r="H67">
        <f t="shared" si="16"/>
        <v>0.72060208624985334</v>
      </c>
      <c r="I67">
        <f t="shared" si="17"/>
        <v>0.69334885396339907</v>
      </c>
      <c r="J67" s="1">
        <f t="shared" si="47"/>
        <v>0.44323756459317487</v>
      </c>
      <c r="K67" s="2">
        <f t="shared" si="62"/>
        <v>25.408522811073716</v>
      </c>
      <c r="L67" s="33">
        <f t="shared" si="0"/>
        <v>6.7413333333333245</v>
      </c>
      <c r="M67" s="1">
        <f t="shared" si="19"/>
        <v>12.5</v>
      </c>
      <c r="N67" s="1">
        <f t="shared" si="60"/>
        <v>14.201956735292184</v>
      </c>
      <c r="O67">
        <f t="shared" si="20"/>
        <v>0.49459630597104709</v>
      </c>
      <c r="P67" s="1">
        <f t="shared" si="1"/>
        <v>28.35265448241671</v>
      </c>
      <c r="Q67" s="1">
        <f t="shared" si="21"/>
        <v>4.9579669729944015E-3</v>
      </c>
      <c r="R67">
        <f t="shared" si="22"/>
        <v>0.47467637445908839</v>
      </c>
      <c r="S67">
        <f t="shared" si="2"/>
        <v>0.88016040556842556</v>
      </c>
      <c r="T67" s="1">
        <f t="shared" si="48"/>
        <v>0.13691448181124882</v>
      </c>
      <c r="U67" s="36">
        <f t="shared" si="3"/>
        <v>7.8486008681607604</v>
      </c>
      <c r="V67">
        <f t="shared" si="4"/>
        <v>19.241333333333323</v>
      </c>
      <c r="W67" s="1">
        <f t="shared" si="23"/>
        <v>12.5</v>
      </c>
      <c r="X67" s="1">
        <f t="shared" si="61"/>
        <v>22.94512820719126</v>
      </c>
      <c r="Y67">
        <f t="shared" si="24"/>
        <v>0.9946720227747754</v>
      </c>
      <c r="Z67" s="1">
        <f t="shared" si="25"/>
        <v>57.019415318299224</v>
      </c>
      <c r="AA67" s="1">
        <f t="shared" si="5"/>
        <v>1.8994113229619028E-3</v>
      </c>
      <c r="AB67">
        <f t="shared" si="6"/>
        <v>0.83858033651356423</v>
      </c>
      <c r="AC67" s="28">
        <f t="shared" si="7"/>
        <v>0.54477795404439533</v>
      </c>
      <c r="AD67" s="1">
        <f t="shared" si="49"/>
        <v>0.83683481311737895</v>
      </c>
      <c r="AE67" s="2">
        <f t="shared" si="8"/>
        <v>47.97142240800261</v>
      </c>
      <c r="AF67" s="2"/>
      <c r="AG67" s="1">
        <f t="shared" si="9"/>
        <v>6.1633071800806516E-3</v>
      </c>
      <c r="AH67" s="1">
        <f t="shared" si="10"/>
        <v>7.5317823264363665E-3</v>
      </c>
      <c r="AI67">
        <f t="shared" si="26"/>
        <v>0.68580425129098299</v>
      </c>
      <c r="AJ67" s="2">
        <f t="shared" si="50"/>
        <v>39.313619500756985</v>
      </c>
      <c r="AK67" s="1">
        <f t="shared" si="51"/>
        <v>9.7321169541294012E-3</v>
      </c>
      <c r="AL67" s="1"/>
      <c r="AM67">
        <f t="shared" si="27"/>
        <v>0.36319884474796743</v>
      </c>
      <c r="AN67" s="40">
        <f t="shared" si="28"/>
        <v>0.7229276368391071</v>
      </c>
      <c r="AP67">
        <v>4</v>
      </c>
      <c r="AQ67">
        <f t="shared" si="29"/>
        <v>0.3429021256454915</v>
      </c>
      <c r="AR67" s="2">
        <f t="shared" si="30"/>
        <v>19.656809750378493</v>
      </c>
      <c r="AT67" s="27">
        <f t="shared" si="52"/>
        <v>12.991333333333325</v>
      </c>
      <c r="AU67" s="1">
        <f t="shared" si="31"/>
        <v>0.39193870889327942</v>
      </c>
      <c r="AW67" s="1">
        <f t="shared" si="32"/>
        <v>0.60592543429605794</v>
      </c>
      <c r="AX67" s="2">
        <f t="shared" si="33"/>
        <v>34.734579036079751</v>
      </c>
      <c r="AY67" s="1">
        <f t="shared" si="34"/>
        <v>0.60592543429605794</v>
      </c>
      <c r="AZ67" s="2">
        <f t="shared" si="35"/>
        <v>34.734579036079751</v>
      </c>
      <c r="BA67" s="1"/>
      <c r="BB67" s="1">
        <f t="shared" si="36"/>
        <v>1.291729685587041</v>
      </c>
      <c r="BC67" s="2">
        <f t="shared" si="37"/>
        <v>74.04819853683675</v>
      </c>
      <c r="BE67" s="46">
        <f t="shared" si="53"/>
        <v>12.991333333333325</v>
      </c>
      <c r="BF67" s="42">
        <f t="shared" si="54"/>
        <v>13.704386664431231</v>
      </c>
      <c r="BG67" s="46">
        <f t="shared" si="53"/>
        <v>12.991333333333325</v>
      </c>
      <c r="BH67" s="42">
        <f t="shared" si="38"/>
        <v>1.2043866644312313</v>
      </c>
      <c r="BJ67" s="1">
        <f t="shared" si="39"/>
        <v>0.40559435858534304</v>
      </c>
      <c r="BK67" s="2">
        <f t="shared" si="40"/>
        <v>23.250632020815843</v>
      </c>
      <c r="BL67" s="1">
        <f t="shared" si="41"/>
        <v>0.40559435858534304</v>
      </c>
      <c r="BM67" s="2">
        <f t="shared" si="42"/>
        <v>23.250632020815843</v>
      </c>
      <c r="BO67" s="1">
        <f t="shared" si="43"/>
        <v>1.091398609876326</v>
      </c>
      <c r="BP67" s="2">
        <f t="shared" si="44"/>
        <v>62.564251521572828</v>
      </c>
      <c r="BR67" s="27">
        <f t="shared" si="55"/>
        <v>12.991333333333325</v>
      </c>
      <c r="BS67" s="1">
        <f t="shared" si="56"/>
        <v>0.8990680026862502</v>
      </c>
      <c r="BU67" s="1">
        <f t="shared" si="57"/>
        <v>0.12991333333333341</v>
      </c>
      <c r="BV67">
        <f t="shared" si="45"/>
        <v>8.9906800268625027E-3</v>
      </c>
      <c r="BX67" s="41">
        <f t="shared" si="58"/>
        <v>1039.3066666666673</v>
      </c>
      <c r="BY67" s="42">
        <f t="shared" si="58"/>
        <v>71.925440214900021</v>
      </c>
    </row>
    <row r="68" spans="1:77" x14ac:dyDescent="0.2">
      <c r="A68" s="27">
        <f t="shared" si="46"/>
        <v>13.241166666666658</v>
      </c>
      <c r="B68">
        <f t="shared" si="11"/>
        <v>13.241166666666658</v>
      </c>
      <c r="C68" s="1">
        <f t="shared" si="12"/>
        <v>12.5</v>
      </c>
      <c r="D68" s="1">
        <f t="shared" si="59"/>
        <v>18.209296930261864</v>
      </c>
      <c r="E68">
        <f t="shared" si="13"/>
        <v>0.81418325924140611</v>
      </c>
      <c r="F68" s="1">
        <f t="shared" si="14"/>
        <v>46.6729256889978</v>
      </c>
      <c r="G68" s="1">
        <f t="shared" si="15"/>
        <v>3.0158771331702887E-3</v>
      </c>
      <c r="H68">
        <f t="shared" si="16"/>
        <v>0.72716517926956759</v>
      </c>
      <c r="I68">
        <f t="shared" si="17"/>
        <v>0.68646252778855854</v>
      </c>
      <c r="J68" s="1">
        <f t="shared" si="47"/>
        <v>0.45771556479748071</v>
      </c>
      <c r="K68" s="2">
        <f t="shared" si="62"/>
        <v>26.238471867371505</v>
      </c>
      <c r="L68" s="33">
        <f t="shared" si="0"/>
        <v>6.9911666666666576</v>
      </c>
      <c r="M68" s="1">
        <f t="shared" si="19"/>
        <v>12.5</v>
      </c>
      <c r="N68" s="1">
        <f t="shared" si="60"/>
        <v>14.322234859166043</v>
      </c>
      <c r="O68">
        <f t="shared" si="20"/>
        <v>0.50995019801907515</v>
      </c>
      <c r="P68" s="1">
        <f t="shared" si="1"/>
        <v>29.232813899182648</v>
      </c>
      <c r="Q68" s="1">
        <f t="shared" si="21"/>
        <v>4.8750426303688834E-3</v>
      </c>
      <c r="R68">
        <f t="shared" si="22"/>
        <v>0.48813378187220569</v>
      </c>
      <c r="S68">
        <f t="shared" si="2"/>
        <v>0.87276881875737167</v>
      </c>
      <c r="T68" s="1">
        <f t="shared" si="48"/>
        <v>0.14654315083383929</v>
      </c>
      <c r="U68" s="36">
        <f t="shared" si="3"/>
        <v>8.4005627866532073</v>
      </c>
      <c r="V68">
        <f t="shared" si="4"/>
        <v>19.491166666666658</v>
      </c>
      <c r="W68" s="1">
        <f t="shared" si="23"/>
        <v>12.5</v>
      </c>
      <c r="X68" s="1">
        <f t="shared" si="61"/>
        <v>23.155033535449206</v>
      </c>
      <c r="Y68">
        <f t="shared" si="24"/>
        <v>1.0005499877417168</v>
      </c>
      <c r="Z68" s="1">
        <f t="shared" si="25"/>
        <v>57.356368724047456</v>
      </c>
      <c r="AA68" s="1">
        <f t="shared" si="5"/>
        <v>1.8651302737135592E-3</v>
      </c>
      <c r="AB68">
        <f t="shared" si="6"/>
        <v>0.84176801717115413</v>
      </c>
      <c r="AC68" s="28">
        <f t="shared" si="7"/>
        <v>0.53983942544773778</v>
      </c>
      <c r="AD68" s="1">
        <f t="shared" si="49"/>
        <v>0.85363844179713455</v>
      </c>
      <c r="AE68" s="2">
        <f t="shared" si="8"/>
        <v>48.93468774633255</v>
      </c>
      <c r="AF68" s="2"/>
      <c r="AG68" s="1">
        <f t="shared" si="9"/>
        <v>6.1427208444167058E-3</v>
      </c>
      <c r="AH68" s="1">
        <f t="shared" si="10"/>
        <v>7.3319426935813774E-3</v>
      </c>
      <c r="AI68">
        <f t="shared" si="26"/>
        <v>0.6973701008318115</v>
      </c>
      <c r="AJ68" s="2">
        <f t="shared" si="50"/>
        <v>39.976629983989191</v>
      </c>
      <c r="AK68" s="1">
        <f t="shared" si="51"/>
        <v>9.5650615802718615E-3</v>
      </c>
      <c r="AL68" s="1"/>
      <c r="AM68">
        <f t="shared" si="27"/>
        <v>0.3754385605798054</v>
      </c>
      <c r="AN68" s="40">
        <f t="shared" si="28"/>
        <v>0.74729012854260624</v>
      </c>
      <c r="AP68">
        <v>4</v>
      </c>
      <c r="AQ68">
        <f t="shared" si="29"/>
        <v>0.34868505041590581</v>
      </c>
      <c r="AR68" s="2">
        <f t="shared" si="30"/>
        <v>19.988314991994599</v>
      </c>
      <c r="AT68" s="27">
        <f t="shared" si="52"/>
        <v>13.241166666666658</v>
      </c>
      <c r="AU68" s="1">
        <f t="shared" si="31"/>
        <v>0.40849980114624668</v>
      </c>
      <c r="AW68" s="1">
        <f t="shared" si="32"/>
        <v>0.61487196393085686</v>
      </c>
      <c r="AX68" s="2">
        <f t="shared" si="33"/>
        <v>35.247437422787968</v>
      </c>
      <c r="AY68" s="1">
        <f t="shared" si="34"/>
        <v>0.61487196393085686</v>
      </c>
      <c r="AZ68" s="2">
        <f t="shared" si="35"/>
        <v>35.247437422787968</v>
      </c>
      <c r="BA68" s="1"/>
      <c r="BB68" s="1">
        <f t="shared" si="36"/>
        <v>1.3122420647626685</v>
      </c>
      <c r="BC68" s="2">
        <f t="shared" si="37"/>
        <v>75.224067406777166</v>
      </c>
      <c r="BE68" s="46">
        <f t="shared" si="53"/>
        <v>13.241166666666658</v>
      </c>
      <c r="BF68" s="42">
        <f t="shared" si="54"/>
        <v>14.612649934847921</v>
      </c>
      <c r="BG68" s="46">
        <f t="shared" si="53"/>
        <v>13.241166666666658</v>
      </c>
      <c r="BH68" s="42">
        <f t="shared" si="38"/>
        <v>2.1126499348479211</v>
      </c>
      <c r="BJ68" s="1">
        <f t="shared" si="39"/>
        <v>0.40179020319171738</v>
      </c>
      <c r="BK68" s="2">
        <f t="shared" si="40"/>
        <v>23.032559418633483</v>
      </c>
      <c r="BL68" s="1">
        <f t="shared" si="41"/>
        <v>0.40179020319171738</v>
      </c>
      <c r="BM68" s="2">
        <f t="shared" si="42"/>
        <v>23.032559418633483</v>
      </c>
      <c r="BO68" s="1">
        <f t="shared" si="43"/>
        <v>1.0991603040235289</v>
      </c>
      <c r="BP68" s="2">
        <f t="shared" si="44"/>
        <v>63.009189402622674</v>
      </c>
      <c r="BR68" s="27">
        <f t="shared" si="55"/>
        <v>13.241166666666658</v>
      </c>
      <c r="BS68" s="1">
        <f t="shared" si="56"/>
        <v>0.93791133732623555</v>
      </c>
      <c r="BU68" s="1">
        <f t="shared" si="57"/>
        <v>0.13241166666666673</v>
      </c>
      <c r="BV68">
        <f t="shared" si="45"/>
        <v>9.3791133732623547E-3</v>
      </c>
      <c r="BX68" s="41">
        <f t="shared" si="58"/>
        <v>1059.2933333333337</v>
      </c>
      <c r="BY68" s="42">
        <f t="shared" si="58"/>
        <v>75.032906986098837</v>
      </c>
    </row>
    <row r="69" spans="1:77" x14ac:dyDescent="0.2">
      <c r="A69" s="27">
        <f t="shared" si="46"/>
        <v>13.490999999999991</v>
      </c>
      <c r="B69">
        <f t="shared" si="11"/>
        <v>13.490999999999991</v>
      </c>
      <c r="C69" s="1">
        <f t="shared" si="12"/>
        <v>12.5</v>
      </c>
      <c r="D69" s="1">
        <f t="shared" si="59"/>
        <v>18.391766663374124</v>
      </c>
      <c r="E69">
        <f t="shared" si="13"/>
        <v>0.8235082854992648</v>
      </c>
      <c r="F69" s="1">
        <f t="shared" si="14"/>
        <v>47.207481334352757</v>
      </c>
      <c r="G69" s="1">
        <f t="shared" si="15"/>
        <v>2.9563313118048241E-3</v>
      </c>
      <c r="H69">
        <f t="shared" si="16"/>
        <v>0.73353475209460672</v>
      </c>
      <c r="I69">
        <f t="shared" si="17"/>
        <v>0.67965194582926325</v>
      </c>
      <c r="J69" s="1">
        <f t="shared" si="47"/>
        <v>0.4723228816577017</v>
      </c>
      <c r="K69" s="2">
        <f t="shared" si="62"/>
        <v>27.075833980377801</v>
      </c>
      <c r="L69" s="33">
        <f t="shared" si="0"/>
        <v>7.2409999999999908</v>
      </c>
      <c r="M69" s="1">
        <f t="shared" si="19"/>
        <v>12.5</v>
      </c>
      <c r="N69" s="1">
        <f t="shared" si="60"/>
        <v>14.445832651668088</v>
      </c>
      <c r="O69">
        <f t="shared" si="20"/>
        <v>0.52504486434843056</v>
      </c>
      <c r="P69" s="1">
        <f t="shared" si="1"/>
        <v>30.098113242903661</v>
      </c>
      <c r="Q69" s="1">
        <f t="shared" si="21"/>
        <v>4.7919782820260489E-3</v>
      </c>
      <c r="R69">
        <f t="shared" si="22"/>
        <v>0.50125182636418386</v>
      </c>
      <c r="S69">
        <f t="shared" si="2"/>
        <v>0.86530145415720294</v>
      </c>
      <c r="T69" s="1">
        <f t="shared" si="48"/>
        <v>0.15643757051378951</v>
      </c>
      <c r="U69" s="36">
        <f t="shared" si="3"/>
        <v>8.9677588192618192</v>
      </c>
      <c r="V69">
        <f t="shared" si="4"/>
        <v>19.740999999999993</v>
      </c>
      <c r="W69" s="1">
        <f t="shared" si="23"/>
        <v>12.5</v>
      </c>
      <c r="X69" s="1">
        <f t="shared" si="61"/>
        <v>23.365724491228594</v>
      </c>
      <c r="Y69">
        <f t="shared" si="24"/>
        <v>1.0063221448218795</v>
      </c>
      <c r="Z69" s="1">
        <f t="shared" si="25"/>
        <v>57.687256709534495</v>
      </c>
      <c r="AA69" s="1">
        <f t="shared" si="5"/>
        <v>1.8316458102683726E-3</v>
      </c>
      <c r="AB69">
        <f t="shared" si="6"/>
        <v>0.84487001494050362</v>
      </c>
      <c r="AC69" s="28">
        <f t="shared" si="7"/>
        <v>0.53497164210304948</v>
      </c>
      <c r="AD69" s="1">
        <f t="shared" si="49"/>
        <v>0.87050496260669186</v>
      </c>
      <c r="AE69" s="2">
        <f t="shared" si="8"/>
        <v>49.901558365988699</v>
      </c>
      <c r="AF69" s="2"/>
      <c r="AG69" s="1">
        <f t="shared" si="9"/>
        <v>6.118062244764487E-3</v>
      </c>
      <c r="AH69" s="1">
        <f t="shared" si="10"/>
        <v>7.135660671181444E-3</v>
      </c>
      <c r="AI69">
        <f t="shared" si="26"/>
        <v>0.70877019059382995</v>
      </c>
      <c r="AJ69" s="2">
        <f t="shared" si="50"/>
        <v>40.630138314295984</v>
      </c>
      <c r="AK69" s="1">
        <f t="shared" si="51"/>
        <v>9.399379705334724E-3</v>
      </c>
      <c r="AL69" s="1"/>
      <c r="AM69">
        <f t="shared" si="27"/>
        <v>0.3879049048086497</v>
      </c>
      <c r="AN69" s="40">
        <f t="shared" si="28"/>
        <v>0.77210371180065618</v>
      </c>
      <c r="AP69">
        <v>4</v>
      </c>
      <c r="AQ69">
        <f t="shared" si="29"/>
        <v>0.35438509529691498</v>
      </c>
      <c r="AR69" s="2">
        <f t="shared" si="30"/>
        <v>20.315069157147992</v>
      </c>
      <c r="AT69" s="27">
        <f t="shared" si="52"/>
        <v>13.490999999999991</v>
      </c>
      <c r="AU69" s="1">
        <f t="shared" si="31"/>
        <v>0.42545175283332182</v>
      </c>
      <c r="AW69" s="1">
        <f t="shared" si="32"/>
        <v>0.62370685878503107</v>
      </c>
      <c r="AX69" s="2">
        <f t="shared" si="33"/>
        <v>35.753896363473118</v>
      </c>
      <c r="AY69" s="1">
        <f t="shared" si="34"/>
        <v>0.62370685878503107</v>
      </c>
      <c r="AZ69" s="2">
        <f t="shared" si="35"/>
        <v>35.753896363473118</v>
      </c>
      <c r="BA69" s="1"/>
      <c r="BB69" s="1">
        <f t="shared" si="36"/>
        <v>1.3324770493788609</v>
      </c>
      <c r="BC69" s="2">
        <f t="shared" si="37"/>
        <v>76.384034677769094</v>
      </c>
      <c r="BE69" s="46">
        <f t="shared" si="53"/>
        <v>13.490999999999991</v>
      </c>
      <c r="BF69" s="42">
        <f t="shared" si="54"/>
        <v>15.599166599485757</v>
      </c>
      <c r="BG69" s="46">
        <f t="shared" si="53"/>
        <v>13.490999999999991</v>
      </c>
      <c r="BH69" s="42">
        <f t="shared" si="38"/>
        <v>0.59916659948575735</v>
      </c>
      <c r="BJ69" s="1">
        <f t="shared" si="39"/>
        <v>0.39731991662291305</v>
      </c>
      <c r="BK69" s="2">
        <f t="shared" si="40"/>
        <v>22.776300952905846</v>
      </c>
      <c r="BL69" s="1">
        <f t="shared" si="41"/>
        <v>0.39731991662291305</v>
      </c>
      <c r="BM69" s="2">
        <f t="shared" si="42"/>
        <v>22.776300952905846</v>
      </c>
      <c r="BO69" s="1">
        <f t="shared" si="43"/>
        <v>1.1060901072167431</v>
      </c>
      <c r="BP69" s="2">
        <f t="shared" si="44"/>
        <v>63.406439267201826</v>
      </c>
      <c r="BR69" s="27">
        <f t="shared" si="55"/>
        <v>13.490999999999991</v>
      </c>
      <c r="BS69" s="1">
        <f t="shared" si="56"/>
        <v>0.97746537080965712</v>
      </c>
      <c r="BU69" s="1">
        <f t="shared" si="57"/>
        <v>0.13491000000000006</v>
      </c>
      <c r="BV69">
        <f t="shared" si="45"/>
        <v>9.7746537080965704E-3</v>
      </c>
      <c r="BX69" s="41">
        <f t="shared" si="58"/>
        <v>1079.2800000000004</v>
      </c>
      <c r="BY69" s="42">
        <f t="shared" si="58"/>
        <v>78.197229664772564</v>
      </c>
    </row>
    <row r="70" spans="1:77" x14ac:dyDescent="0.2">
      <c r="A70" s="27">
        <f t="shared" si="46"/>
        <v>13.740833333333324</v>
      </c>
      <c r="B70">
        <f t="shared" si="11"/>
        <v>13.740833333333324</v>
      </c>
      <c r="C70" s="1">
        <f t="shared" si="12"/>
        <v>12.5</v>
      </c>
      <c r="D70" s="1">
        <f t="shared" si="59"/>
        <v>18.575804173559867</v>
      </c>
      <c r="E70">
        <f t="shared" si="13"/>
        <v>0.83264932048604956</v>
      </c>
      <c r="F70" s="1">
        <f t="shared" si="14"/>
        <v>47.731489709391376</v>
      </c>
      <c r="G70" s="1">
        <f t="shared" si="15"/>
        <v>2.8980425113493756E-3</v>
      </c>
      <c r="H70">
        <f t="shared" si="16"/>
        <v>0.73971674146369026</v>
      </c>
      <c r="I70">
        <f t="shared" si="17"/>
        <v>0.67291837721847059</v>
      </c>
      <c r="J70" s="1">
        <f t="shared" si="47"/>
        <v>0.48705570435435885</v>
      </c>
      <c r="K70" s="2">
        <f t="shared" si="62"/>
        <v>27.920390695472797</v>
      </c>
      <c r="L70" s="33">
        <f t="shared" si="0"/>
        <v>7.4908333333333239</v>
      </c>
      <c r="M70" s="1">
        <f t="shared" si="19"/>
        <v>12.5</v>
      </c>
      <c r="N70" s="1">
        <f t="shared" si="60"/>
        <v>14.572665645920024</v>
      </c>
      <c r="O70">
        <f t="shared" si="20"/>
        <v>0.53988011012802706</v>
      </c>
      <c r="P70" s="1">
        <f t="shared" si="1"/>
        <v>30.948541344918745</v>
      </c>
      <c r="Q70" s="1">
        <f t="shared" si="21"/>
        <v>4.7089274439662916E-3</v>
      </c>
      <c r="R70">
        <f t="shared" si="22"/>
        <v>0.51403315737437294</v>
      </c>
      <c r="S70">
        <f t="shared" si="2"/>
        <v>0.85777031489771971</v>
      </c>
      <c r="T70" s="1">
        <f t="shared" si="48"/>
        <v>0.16659097899293049</v>
      </c>
      <c r="U70" s="36">
        <f t="shared" si="3"/>
        <v>9.5498013435437858</v>
      </c>
      <c r="V70">
        <f t="shared" si="4"/>
        <v>19.990833333333324</v>
      </c>
      <c r="W70" s="1">
        <f t="shared" si="23"/>
        <v>12.5</v>
      </c>
      <c r="X70" s="1">
        <f t="shared" si="61"/>
        <v>23.577180012908897</v>
      </c>
      <c r="Y70">
        <f t="shared" si="24"/>
        <v>1.011990951029841</v>
      </c>
      <c r="Z70" s="1">
        <f t="shared" si="25"/>
        <v>58.012220122729737</v>
      </c>
      <c r="AA70" s="1">
        <f t="shared" si="5"/>
        <v>1.7989383542815487E-3</v>
      </c>
      <c r="AB70">
        <f t="shared" si="6"/>
        <v>0.84788907419750847</v>
      </c>
      <c r="AC70" s="28">
        <f t="shared" si="7"/>
        <v>0.53017366763777685</v>
      </c>
      <c r="AD70" s="1">
        <f t="shared" si="49"/>
        <v>0.88743268949237331</v>
      </c>
      <c r="AE70" s="2">
        <f t="shared" si="8"/>
        <v>50.871937614212477</v>
      </c>
      <c r="AF70" s="2"/>
      <c r="AG70" s="1">
        <f t="shared" si="9"/>
        <v>6.0895755807376098E-3</v>
      </c>
      <c r="AH70" s="1">
        <f t="shared" si="10"/>
        <v>6.9430739854325586E-3</v>
      </c>
      <c r="AI70">
        <f t="shared" si="26"/>
        <v>0.72000230068011817</v>
      </c>
      <c r="AJ70" s="2">
        <f t="shared" si="50"/>
        <v>41.274017236439889</v>
      </c>
      <c r="AK70" s="1">
        <f t="shared" si="51"/>
        <v>9.2352155968719075E-3</v>
      </c>
      <c r="AL70" s="1"/>
      <c r="AM70">
        <f t="shared" si="27"/>
        <v>0.40059267635490797</v>
      </c>
      <c r="AN70" s="40">
        <f t="shared" si="28"/>
        <v>0.79735803414591555</v>
      </c>
      <c r="AP70">
        <v>4</v>
      </c>
      <c r="AQ70">
        <f t="shared" si="29"/>
        <v>0.36000115034005914</v>
      </c>
      <c r="AR70" s="2">
        <f t="shared" si="30"/>
        <v>20.637008618219948</v>
      </c>
      <c r="AT70" s="27">
        <f t="shared" si="52"/>
        <v>13.740833333333324</v>
      </c>
      <c r="AU70" s="1">
        <f t="shared" si="31"/>
        <v>0.44279639796116704</v>
      </c>
      <c r="AW70" s="1">
        <f t="shared" si="32"/>
        <v>0.63243084180061093</v>
      </c>
      <c r="AX70" s="2">
        <f t="shared" si="33"/>
        <v>36.253997300671962</v>
      </c>
      <c r="AY70" s="1">
        <f t="shared" si="34"/>
        <v>0.63243084180061093</v>
      </c>
      <c r="AZ70" s="2">
        <f t="shared" si="35"/>
        <v>36.253997300671962</v>
      </c>
      <c r="BA70" s="1"/>
      <c r="BB70" s="1">
        <f t="shared" si="36"/>
        <v>1.352433142480729</v>
      </c>
      <c r="BC70" s="2">
        <f t="shared" si="37"/>
        <v>77.528014537111844</v>
      </c>
      <c r="BE70" s="46">
        <f t="shared" si="53"/>
        <v>13.740833333333324</v>
      </c>
      <c r="BF70" s="42">
        <f t="shared" si="54"/>
        <v>16.676300014086799</v>
      </c>
      <c r="BG70" s="46">
        <f t="shared" si="53"/>
        <v>13.740833333333324</v>
      </c>
      <c r="BH70" s="42">
        <f t="shared" si="38"/>
        <v>1.6763000140867987</v>
      </c>
      <c r="BJ70" s="1">
        <f t="shared" si="39"/>
        <v>0.39213505498222612</v>
      </c>
      <c r="BK70" s="2">
        <f t="shared" si="40"/>
        <v>22.479079584968375</v>
      </c>
      <c r="BL70" s="1">
        <f t="shared" si="41"/>
        <v>0.39213505498222612</v>
      </c>
      <c r="BM70" s="2">
        <f t="shared" si="42"/>
        <v>22.479079584968375</v>
      </c>
      <c r="BO70" s="1">
        <f t="shared" si="43"/>
        <v>1.1121373556623442</v>
      </c>
      <c r="BP70" s="2">
        <f t="shared" si="44"/>
        <v>63.753096821408263</v>
      </c>
      <c r="BR70" s="27">
        <f t="shared" si="55"/>
        <v>13.740833333333324</v>
      </c>
      <c r="BS70" s="1">
        <f t="shared" si="56"/>
        <v>1.0176644998254472</v>
      </c>
      <c r="BU70" s="1">
        <f t="shared" si="57"/>
        <v>0.13740833333333338</v>
      </c>
      <c r="BV70">
        <f t="shared" si="45"/>
        <v>1.0176644998254471E-2</v>
      </c>
      <c r="BX70" s="41">
        <f t="shared" si="58"/>
        <v>1099.2666666666671</v>
      </c>
      <c r="BY70" s="42">
        <f t="shared" si="58"/>
        <v>81.413159986035765</v>
      </c>
    </row>
    <row r="71" spans="1:77" x14ac:dyDescent="0.2">
      <c r="A71" s="27">
        <f t="shared" si="46"/>
        <v>13.990666666666657</v>
      </c>
      <c r="B71">
        <f t="shared" si="11"/>
        <v>13.990666666666657</v>
      </c>
      <c r="C71" s="1">
        <f t="shared" si="12"/>
        <v>12.5</v>
      </c>
      <c r="D71" s="1">
        <f t="shared" si="59"/>
        <v>18.761363324070494</v>
      </c>
      <c r="E71">
        <f t="shared" si="13"/>
        <v>0.84161027328534654</v>
      </c>
      <c r="F71" s="1">
        <f t="shared" si="14"/>
        <v>48.245174901707763</v>
      </c>
      <c r="G71" s="1">
        <f t="shared" si="15"/>
        <v>2.8409998594197535E-3</v>
      </c>
      <c r="H71">
        <f t="shared" si="16"/>
        <v>0.74571695164161544</v>
      </c>
      <c r="I71">
        <f t="shared" si="17"/>
        <v>0.66626288207758988</v>
      </c>
      <c r="J71" s="1">
        <f t="shared" si="47"/>
        <v>0.5019103394852964</v>
      </c>
      <c r="K71" s="2">
        <f t="shared" si="62"/>
        <v>28.771930288966033</v>
      </c>
      <c r="L71" s="33">
        <f t="shared" si="0"/>
        <v>7.740666666666657</v>
      </c>
      <c r="M71" s="1">
        <f t="shared" si="19"/>
        <v>12.5</v>
      </c>
      <c r="N71" s="1">
        <f t="shared" si="60"/>
        <v>14.702650116371684</v>
      </c>
      <c r="O71">
        <f t="shared" si="20"/>
        <v>0.55445620382107752</v>
      </c>
      <c r="P71" s="1">
        <f t="shared" si="1"/>
        <v>31.784113594838836</v>
      </c>
      <c r="Q71" s="1">
        <f t="shared" si="21"/>
        <v>4.6260333075508423E-3</v>
      </c>
      <c r="R71">
        <f t="shared" si="22"/>
        <v>0.52648104970186815</v>
      </c>
      <c r="S71">
        <f t="shared" si="2"/>
        <v>0.850186864345021</v>
      </c>
      <c r="T71" s="1">
        <f t="shared" si="48"/>
        <v>0.17699667375890729</v>
      </c>
      <c r="U71" s="36">
        <f t="shared" si="3"/>
        <v>10.14630613904564</v>
      </c>
      <c r="V71">
        <f t="shared" si="4"/>
        <v>20.240666666666655</v>
      </c>
      <c r="W71" s="1">
        <f t="shared" si="23"/>
        <v>12.5</v>
      </c>
      <c r="X71" s="1">
        <f t="shared" si="61"/>
        <v>23.789379712617784</v>
      </c>
      <c r="Y71">
        <f t="shared" si="24"/>
        <v>1.0175588027605995</v>
      </c>
      <c r="Z71" s="1">
        <f t="shared" si="25"/>
        <v>58.331396336594871</v>
      </c>
      <c r="AA71" s="1">
        <f t="shared" si="5"/>
        <v>1.766988664016163E-3</v>
      </c>
      <c r="AB71">
        <f t="shared" si="6"/>
        <v>0.85082784465923222</v>
      </c>
      <c r="AC71" s="28">
        <f t="shared" si="7"/>
        <v>0.52544455345214625</v>
      </c>
      <c r="AD71" s="1">
        <f t="shared" si="49"/>
        <v>0.90441999033631348</v>
      </c>
      <c r="AE71" s="2">
        <f t="shared" si="8"/>
        <v>51.845731930107142</v>
      </c>
      <c r="AF71" s="2"/>
      <c r="AG71" s="1">
        <f t="shared" si="9"/>
        <v>6.0575037830380976E-3</v>
      </c>
      <c r="AH71" s="1">
        <f t="shared" si="10"/>
        <v>6.7543000759402875E-3</v>
      </c>
      <c r="AI71">
        <f t="shared" si="26"/>
        <v>0.73106463727158477</v>
      </c>
      <c r="AJ71" s="2">
        <f t="shared" si="50"/>
        <v>41.90816392002715</v>
      </c>
      <c r="AK71" s="1">
        <f t="shared" si="51"/>
        <v>9.0727020009128394E-3</v>
      </c>
      <c r="AL71" s="1"/>
      <c r="AM71">
        <f t="shared" si="27"/>
        <v>0.4134966000539389</v>
      </c>
      <c r="AN71" s="40">
        <f t="shared" si="28"/>
        <v>0.8230425956487637</v>
      </c>
      <c r="AP71">
        <v>4</v>
      </c>
      <c r="AQ71">
        <f t="shared" si="29"/>
        <v>0.36553231863579244</v>
      </c>
      <c r="AR71" s="2">
        <f t="shared" si="30"/>
        <v>20.954081960013578</v>
      </c>
      <c r="AT71" s="27">
        <f t="shared" si="52"/>
        <v>13.990666666666657</v>
      </c>
      <c r="AU71" s="1">
        <f t="shared" si="31"/>
        <v>0.46053548406085792</v>
      </c>
      <c r="AW71" s="1">
        <f t="shared" si="32"/>
        <v>0.64104468541496717</v>
      </c>
      <c r="AX71" s="2">
        <f t="shared" si="33"/>
        <v>36.747784514233786</v>
      </c>
      <c r="AY71" s="1">
        <f t="shared" si="34"/>
        <v>0.64104468541496717</v>
      </c>
      <c r="AZ71" s="2">
        <f t="shared" si="35"/>
        <v>36.747784514233786</v>
      </c>
      <c r="BA71" s="1"/>
      <c r="BB71" s="1">
        <f t="shared" si="36"/>
        <v>1.3721093226865519</v>
      </c>
      <c r="BC71" s="2">
        <f t="shared" si="37"/>
        <v>78.655948434260935</v>
      </c>
      <c r="BE71" s="46">
        <f t="shared" si="53"/>
        <v>13.990666666666657</v>
      </c>
      <c r="BF71" s="42">
        <f t="shared" si="54"/>
        <v>17.859653615791046</v>
      </c>
      <c r="BG71" s="46">
        <f t="shared" si="53"/>
        <v>13.990666666666657</v>
      </c>
      <c r="BH71" s="42">
        <f t="shared" si="38"/>
        <v>0.35965361579104638</v>
      </c>
      <c r="BJ71" s="1">
        <f t="shared" si="39"/>
        <v>0.38617560778848598</v>
      </c>
      <c r="BK71" s="2">
        <f t="shared" si="40"/>
        <v>22.137455223543782</v>
      </c>
      <c r="BL71" s="1">
        <f t="shared" si="41"/>
        <v>0.38617560778848598</v>
      </c>
      <c r="BM71" s="2">
        <f t="shared" si="42"/>
        <v>22.137455223543782</v>
      </c>
      <c r="BO71" s="1">
        <f t="shared" si="43"/>
        <v>1.1172402450600707</v>
      </c>
      <c r="BP71" s="2">
        <f t="shared" si="44"/>
        <v>64.045619143570931</v>
      </c>
      <c r="BR71" s="27">
        <f t="shared" si="55"/>
        <v>13.990666666666657</v>
      </c>
      <c r="BS71" s="1">
        <f t="shared" si="56"/>
        <v>1.0584314354346169</v>
      </c>
      <c r="BU71" s="1">
        <f t="shared" si="57"/>
        <v>0.13990666666666671</v>
      </c>
      <c r="BV71">
        <f t="shared" si="45"/>
        <v>1.058431435434617E-2</v>
      </c>
      <c r="BX71" s="41">
        <f t="shared" si="58"/>
        <v>1119.2533333333336</v>
      </c>
      <c r="BY71" s="42">
        <f t="shared" si="58"/>
        <v>84.674514834769354</v>
      </c>
    </row>
    <row r="72" spans="1:77" x14ac:dyDescent="0.2">
      <c r="A72" s="27">
        <f t="shared" si="46"/>
        <v>14.24049999999999</v>
      </c>
      <c r="B72">
        <f t="shared" si="11"/>
        <v>14.24049999999999</v>
      </c>
      <c r="C72" s="1">
        <f t="shared" si="12"/>
        <v>12.5</v>
      </c>
      <c r="D72" s="1">
        <f t="shared" si="59"/>
        <v>18.948399411295924</v>
      </c>
      <c r="E72">
        <f t="shared" si="13"/>
        <v>0.85039501620973934</v>
      </c>
      <c r="F72" s="1">
        <f t="shared" si="14"/>
        <v>48.748758891004165</v>
      </c>
      <c r="G72" s="1">
        <f t="shared" si="15"/>
        <v>2.7851907156661829E-3</v>
      </c>
      <c r="H72">
        <f t="shared" si="16"/>
        <v>0.7515410505602198</v>
      </c>
      <c r="I72">
        <f t="shared" si="17"/>
        <v>0.65968632646344971</v>
      </c>
      <c r="J72" s="1">
        <f t="shared" si="47"/>
        <v>0.5168832083759245</v>
      </c>
      <c r="K72" s="2">
        <f t="shared" si="62"/>
        <v>29.630247613906498</v>
      </c>
      <c r="L72" s="33">
        <f t="shared" si="0"/>
        <v>7.9904999999999902</v>
      </c>
      <c r="M72" s="1">
        <f t="shared" si="19"/>
        <v>12.5</v>
      </c>
      <c r="N72" s="1">
        <f t="shared" si="60"/>
        <v>14.835703227349887</v>
      </c>
      <c r="O72">
        <f t="shared" si="20"/>
        <v>0.56877384499946215</v>
      </c>
      <c r="P72" s="1">
        <f t="shared" si="1"/>
        <v>32.60487009551057</v>
      </c>
      <c r="Q72" s="1">
        <f t="shared" si="21"/>
        <v>4.5434287906094203E-3</v>
      </c>
      <c r="R72">
        <f t="shared" si="22"/>
        <v>0.53859934224549333</v>
      </c>
      <c r="S72">
        <f t="shared" si="2"/>
        <v>0.84256201465098224</v>
      </c>
      <c r="T72" s="1">
        <f t="shared" si="48"/>
        <v>0.1876480235370156</v>
      </c>
      <c r="U72" s="36">
        <f t="shared" si="3"/>
        <v>10.756893069000894</v>
      </c>
      <c r="V72">
        <f t="shared" si="4"/>
        <v>20.49049999999999</v>
      </c>
      <c r="W72" s="1">
        <f t="shared" si="23"/>
        <v>12.5</v>
      </c>
      <c r="X72" s="1">
        <f t="shared" si="61"/>
        <v>24.002303852963774</v>
      </c>
      <c r="Y72">
        <f t="shared" si="24"/>
        <v>1.0230280368612568</v>
      </c>
      <c r="Z72" s="1">
        <f t="shared" si="25"/>
        <v>58.644919310517899</v>
      </c>
      <c r="AA72" s="1">
        <f t="shared" si="5"/>
        <v>1.7357778470381117E-3</v>
      </c>
      <c r="AB72">
        <f t="shared" si="6"/>
        <v>0.85368888443056057</v>
      </c>
      <c r="AC72" s="28">
        <f t="shared" si="7"/>
        <v>0.52078334132315041</v>
      </c>
      <c r="AD72" s="1">
        <f t="shared" si="49"/>
        <v>0.92146528509383108</v>
      </c>
      <c r="AE72" s="2">
        <f t="shared" si="8"/>
        <v>52.822850737862922</v>
      </c>
      <c r="AF72" s="2"/>
      <c r="AG72" s="1">
        <f t="shared" si="9"/>
        <v>6.0220871684810509E-3</v>
      </c>
      <c r="AH72" s="1">
        <f t="shared" si="10"/>
        <v>6.5694369339322923E-3</v>
      </c>
      <c r="AI72">
        <f t="shared" si="26"/>
        <v>0.74195581350476403</v>
      </c>
      <c r="AJ72" s="2">
        <f t="shared" si="50"/>
        <v>42.532498863330417</v>
      </c>
      <c r="AK72" s="1">
        <f t="shared" si="51"/>
        <v>8.9119602497821897E-3</v>
      </c>
      <c r="AL72" s="1"/>
      <c r="AM72">
        <f t="shared" si="27"/>
        <v>0.42661134820469154</v>
      </c>
      <c r="AN72" s="40">
        <f t="shared" si="28"/>
        <v>0.84914679180870134</v>
      </c>
      <c r="AP72">
        <v>4</v>
      </c>
      <c r="AQ72">
        <f t="shared" si="29"/>
        <v>0.37097790675238196</v>
      </c>
      <c r="AR72" s="2">
        <f t="shared" si="30"/>
        <v>21.266249431665205</v>
      </c>
      <c r="AT72" s="27">
        <f t="shared" si="52"/>
        <v>14.24049999999999</v>
      </c>
      <c r="AU72" s="1">
        <f t="shared" si="31"/>
        <v>0.47867067438579386</v>
      </c>
      <c r="AW72" s="1">
        <f t="shared" si="32"/>
        <v>0.64954920806523542</v>
      </c>
      <c r="AX72" s="2">
        <f t="shared" si="33"/>
        <v>37.235304920937061</v>
      </c>
      <c r="AY72" s="1">
        <f t="shared" si="34"/>
        <v>0.64954920806523542</v>
      </c>
      <c r="AZ72" s="2">
        <f t="shared" si="35"/>
        <v>37.235304920937061</v>
      </c>
      <c r="BA72" s="1"/>
      <c r="BB72" s="1">
        <f t="shared" si="36"/>
        <v>1.3915050215699996</v>
      </c>
      <c r="BC72" s="2">
        <f t="shared" si="37"/>
        <v>79.767803784267485</v>
      </c>
      <c r="BE72" s="46">
        <f t="shared" si="53"/>
        <v>14.24049999999999</v>
      </c>
      <c r="BF72" s="42">
        <f t="shared" si="54"/>
        <v>19.169312543798021</v>
      </c>
      <c r="BG72" s="46">
        <f t="shared" si="53"/>
        <v>14.24049999999999</v>
      </c>
      <c r="BH72" s="42">
        <f t="shared" si="38"/>
        <v>1.6693125437980214</v>
      </c>
      <c r="BJ72" s="1">
        <f t="shared" si="39"/>
        <v>0.37936610395984516</v>
      </c>
      <c r="BK72" s="2">
        <f t="shared" si="40"/>
        <v>21.747101500882842</v>
      </c>
      <c r="BL72" s="1">
        <f t="shared" si="41"/>
        <v>0.37936610395984516</v>
      </c>
      <c r="BM72" s="2">
        <f t="shared" si="42"/>
        <v>21.747101500882842</v>
      </c>
      <c r="BO72" s="1">
        <f t="shared" si="43"/>
        <v>1.1213219174646092</v>
      </c>
      <c r="BP72" s="2">
        <f t="shared" si="44"/>
        <v>64.279600364213266</v>
      </c>
      <c r="BR72" s="27">
        <f t="shared" si="55"/>
        <v>14.24049999999999</v>
      </c>
      <c r="BS72" s="1">
        <f t="shared" si="56"/>
        <v>1.0996758075489155</v>
      </c>
      <c r="BU72" s="1">
        <f t="shared" si="57"/>
        <v>0.14240500000000003</v>
      </c>
      <c r="BV72">
        <f t="shared" si="45"/>
        <v>1.0996758075489155E-2</v>
      </c>
      <c r="BX72" s="41">
        <f t="shared" si="58"/>
        <v>1139.2400000000002</v>
      </c>
      <c r="BY72" s="42">
        <f t="shared" si="58"/>
        <v>87.974064603913249</v>
      </c>
    </row>
    <row r="73" spans="1:77" x14ac:dyDescent="0.2">
      <c r="A73" s="27">
        <f t="shared" si="46"/>
        <v>14.490333333333323</v>
      </c>
      <c r="B73">
        <f t="shared" si="11"/>
        <v>14.490333333333323</v>
      </c>
      <c r="C73" s="1">
        <f t="shared" si="12"/>
        <v>12.5</v>
      </c>
      <c r="D73" s="1">
        <f t="shared" si="59"/>
        <v>19.136869130323038</v>
      </c>
      <c r="E73">
        <f t="shared" si="13"/>
        <v>0.85900737961221207</v>
      </c>
      <c r="F73" s="1">
        <f t="shared" si="14"/>
        <v>49.242461251655463</v>
      </c>
      <c r="G73" s="1">
        <f t="shared" si="15"/>
        <v>2.7306008820949493E-3</v>
      </c>
      <c r="H73">
        <f t="shared" si="16"/>
        <v>0.75719456691966835</v>
      </c>
      <c r="I73">
        <f t="shared" si="17"/>
        <v>0.65318939659744613</v>
      </c>
      <c r="J73" s="1">
        <f t="shared" si="47"/>
        <v>0.53197084432205777</v>
      </c>
      <c r="K73" s="2">
        <f t="shared" si="62"/>
        <v>30.495143942028786</v>
      </c>
      <c r="L73" s="33">
        <f t="shared" si="0"/>
        <v>8.2403333333333233</v>
      </c>
      <c r="M73" s="1">
        <f t="shared" si="19"/>
        <v>12.5</v>
      </c>
      <c r="N73" s="1">
        <f t="shared" si="60"/>
        <v>14.971743166526878</v>
      </c>
      <c r="O73">
        <f t="shared" si="20"/>
        <v>0.58283413244659477</v>
      </c>
      <c r="P73" s="1">
        <f t="shared" si="1"/>
        <v>33.410873834518171</v>
      </c>
      <c r="Q73" s="1">
        <f t="shared" si="21"/>
        <v>4.4612366692492128E-3</v>
      </c>
      <c r="R73">
        <f t="shared" si="22"/>
        <v>0.55039237860803503</v>
      </c>
      <c r="S73">
        <f t="shared" si="2"/>
        <v>0.83490612021363786</v>
      </c>
      <c r="T73" s="1">
        <f t="shared" si="48"/>
        <v>0.19853847897480004</v>
      </c>
      <c r="U73" s="36">
        <f t="shared" si="3"/>
        <v>11.381186692822931</v>
      </c>
      <c r="V73">
        <f t="shared" si="4"/>
        <v>20.740333333333325</v>
      </c>
      <c r="W73" s="1">
        <f t="shared" si="23"/>
        <v>12.5</v>
      </c>
      <c r="X73" s="1">
        <f t="shared" si="61"/>
        <v>24.2159333245237</v>
      </c>
      <c r="Y73">
        <f t="shared" si="24"/>
        <v>1.0284009317385117</v>
      </c>
      <c r="Z73" s="1">
        <f t="shared" si="25"/>
        <v>58.952919653800031</v>
      </c>
      <c r="AA73" s="1">
        <f t="shared" si="5"/>
        <v>1.7052873704982445E-3</v>
      </c>
      <c r="AB73">
        <f t="shared" si="6"/>
        <v>0.85647466299923269</v>
      </c>
      <c r="AC73" s="28">
        <f t="shared" si="7"/>
        <v>0.51618906578922308</v>
      </c>
      <c r="AD73" s="1">
        <f t="shared" si="49"/>
        <v>0.93856704399122337</v>
      </c>
      <c r="AE73" s="2">
        <f t="shared" si="8"/>
        <v>53.803206343445922</v>
      </c>
      <c r="AF73" s="2"/>
      <c r="AG73" s="1">
        <f t="shared" si="9"/>
        <v>5.9835622402341429E-3</v>
      </c>
      <c r="AH73" s="1">
        <f t="shared" si="10"/>
        <v>6.388564036081376E-3</v>
      </c>
      <c r="AI73">
        <f t="shared" si="26"/>
        <v>0.75267482905693728</v>
      </c>
      <c r="AJ73" s="2">
        <f t="shared" si="50"/>
        <v>43.146964723009141</v>
      </c>
      <c r="AK73" s="1">
        <f t="shared" si="51"/>
        <v>8.7531004521751148E-3</v>
      </c>
      <c r="AL73" s="1"/>
      <c r="AM73">
        <f t="shared" si="27"/>
        <v>0.43993156068572409</v>
      </c>
      <c r="AN73" s="40">
        <f t="shared" si="28"/>
        <v>0.87565995359419591</v>
      </c>
      <c r="AP73">
        <v>4</v>
      </c>
      <c r="AQ73">
        <f t="shared" si="29"/>
        <v>0.37633741452846864</v>
      </c>
      <c r="AR73" s="2">
        <f t="shared" si="30"/>
        <v>21.573482361504571</v>
      </c>
      <c r="AT73" s="27">
        <f t="shared" si="52"/>
        <v>14.490333333333323</v>
      </c>
      <c r="AU73" s="1">
        <f t="shared" si="31"/>
        <v>0.4972035502261809</v>
      </c>
      <c r="AW73" s="1">
        <f t="shared" si="32"/>
        <v>0.65794527080488652</v>
      </c>
      <c r="AX73" s="2">
        <f t="shared" si="33"/>
        <v>37.716607880534895</v>
      </c>
      <c r="AY73" s="1">
        <f t="shared" si="34"/>
        <v>0.65794527080488652</v>
      </c>
      <c r="AZ73" s="2">
        <f t="shared" si="35"/>
        <v>37.716607880534895</v>
      </c>
      <c r="BA73" s="1"/>
      <c r="BB73" s="1">
        <f t="shared" si="36"/>
        <v>1.4106200998618239</v>
      </c>
      <c r="BC73" s="2">
        <f t="shared" si="37"/>
        <v>80.863572603544043</v>
      </c>
      <c r="BE73" s="46">
        <f t="shared" si="53"/>
        <v>14.490333333333323</v>
      </c>
      <c r="BF73" s="42">
        <f t="shared" si="54"/>
        <v>20.63174483357156</v>
      </c>
      <c r="BG73" s="46">
        <f t="shared" si="53"/>
        <v>14.490333333333323</v>
      </c>
      <c r="BH73" s="42">
        <f t="shared" si="38"/>
        <v>0.63174483357155964</v>
      </c>
      <c r="BJ73" s="1">
        <f t="shared" si="39"/>
        <v>0.37160983478656434</v>
      </c>
      <c r="BK73" s="2">
        <f t="shared" si="40"/>
        <v>21.302474605599226</v>
      </c>
      <c r="BL73" s="1">
        <f t="shared" si="41"/>
        <v>0.37160983478656434</v>
      </c>
      <c r="BM73" s="2">
        <f t="shared" si="42"/>
        <v>21.302474605599226</v>
      </c>
      <c r="BO73" s="1">
        <f t="shared" si="43"/>
        <v>1.1242846638435016</v>
      </c>
      <c r="BP73" s="2">
        <f t="shared" si="44"/>
        <v>64.449439328608378</v>
      </c>
      <c r="BR73" s="27">
        <f t="shared" si="55"/>
        <v>14.490333333333323</v>
      </c>
      <c r="BS73" s="1">
        <f t="shared" si="56"/>
        <v>1.1412924851649831</v>
      </c>
      <c r="BU73" s="1">
        <f t="shared" si="57"/>
        <v>0.14490333333333336</v>
      </c>
      <c r="BV73">
        <f t="shared" si="45"/>
        <v>1.141292485164983E-2</v>
      </c>
      <c r="BX73" s="41">
        <f t="shared" si="58"/>
        <v>1159.2266666666669</v>
      </c>
      <c r="BY73" s="42">
        <f t="shared" si="58"/>
        <v>91.30339881319864</v>
      </c>
    </row>
    <row r="74" spans="1:77" x14ac:dyDescent="0.2">
      <c r="A74" s="27">
        <f t="shared" si="46"/>
        <v>14.740166666666656</v>
      </c>
      <c r="B74">
        <f t="shared" si="11"/>
        <v>14.740166666666656</v>
      </c>
      <c r="C74" s="1">
        <f t="shared" si="12"/>
        <v>12.5</v>
      </c>
      <c r="D74" s="1">
        <f t="shared" si="59"/>
        <v>19.326730539879495</v>
      </c>
      <c r="E74">
        <f t="shared" si="13"/>
        <v>0.86745114732950312</v>
      </c>
      <c r="F74" s="1">
        <f t="shared" si="14"/>
        <v>49.726498891500178</v>
      </c>
      <c r="G74" s="1">
        <f t="shared" si="15"/>
        <v>2.6772147975809664E-3</v>
      </c>
      <c r="H74">
        <f t="shared" si="16"/>
        <v>0.76268288815075302</v>
      </c>
      <c r="I74">
        <f t="shared" si="17"/>
        <v>0.64677261237781702</v>
      </c>
      <c r="J74" s="1">
        <f t="shared" si="47"/>
        <v>0.54716988978354864</v>
      </c>
      <c r="K74" s="2">
        <f t="shared" si="62"/>
        <v>31.366426802878582</v>
      </c>
      <c r="L74" s="33">
        <f t="shared" si="0"/>
        <v>8.4901666666666564</v>
      </c>
      <c r="M74" s="1">
        <f t="shared" si="19"/>
        <v>12.5</v>
      </c>
      <c r="N74" s="1">
        <f t="shared" si="60"/>
        <v>15.11068926382174</v>
      </c>
      <c r="O74">
        <f t="shared" si="20"/>
        <v>0.59663853278366585</v>
      </c>
      <c r="P74" s="1">
        <f t="shared" si="1"/>
        <v>34.202208885687853</v>
      </c>
      <c r="Q74" s="1">
        <f t="shared" si="21"/>
        <v>4.3795697794371839E-3</v>
      </c>
      <c r="R74">
        <f t="shared" si="22"/>
        <v>0.56186494993275737</v>
      </c>
      <c r="S74">
        <f t="shared" si="2"/>
        <v>0.82722897557874508</v>
      </c>
      <c r="T74" s="1">
        <f t="shared" si="48"/>
        <v>0.20966158216051284</v>
      </c>
      <c r="U74" s="36">
        <f t="shared" si="3"/>
        <v>12.018816811749144</v>
      </c>
      <c r="V74">
        <f t="shared" si="4"/>
        <v>20.990166666666656</v>
      </c>
      <c r="W74" s="1">
        <f t="shared" si="23"/>
        <v>12.5</v>
      </c>
      <c r="X74" s="1">
        <f t="shared" si="61"/>
        <v>24.430249624071465</v>
      </c>
      <c r="Y74">
        <f t="shared" si="24"/>
        <v>1.0336797084948119</v>
      </c>
      <c r="Z74" s="1">
        <f t="shared" si="25"/>
        <v>59.255524690785393</v>
      </c>
      <c r="AA74" s="1">
        <f t="shared" si="5"/>
        <v>1.6754990692409305E-3</v>
      </c>
      <c r="AB74">
        <f t="shared" si="6"/>
        <v>0.85918756417391462</v>
      </c>
      <c r="AC74" s="28">
        <f t="shared" si="7"/>
        <v>0.51166075633069164</v>
      </c>
      <c r="AD74" s="1">
        <f t="shared" si="49"/>
        <v>0.95572378578290573</v>
      </c>
      <c r="AE74" s="2">
        <f t="shared" si="8"/>
        <v>54.786713834688861</v>
      </c>
      <c r="AF74" s="2"/>
      <c r="AG74" s="1">
        <f t="shared" si="9"/>
        <v>5.942160632946252E-3</v>
      </c>
      <c r="AH74" s="1">
        <f t="shared" si="10"/>
        <v>6.2117433516466272E-3</v>
      </c>
      <c r="AI74">
        <f t="shared" si="26"/>
        <v>0.76322104880072839</v>
      </c>
      <c r="AJ74" s="2">
        <f t="shared" si="50"/>
        <v>43.751525090487611</v>
      </c>
      <c r="AK74" s="1">
        <f t="shared" si="51"/>
        <v>8.5962217546118637E-3</v>
      </c>
      <c r="AL74" s="1"/>
      <c r="AM74">
        <f t="shared" si="27"/>
        <v>0.45345186360648404</v>
      </c>
      <c r="AN74" s="40">
        <f t="shared" si="28"/>
        <v>0.90257138456704622</v>
      </c>
      <c r="AP74">
        <v>4</v>
      </c>
      <c r="AQ74">
        <f t="shared" si="29"/>
        <v>0.38161052440036419</v>
      </c>
      <c r="AR74" s="2">
        <f t="shared" si="30"/>
        <v>21.875762545243806</v>
      </c>
      <c r="AT74" s="27">
        <f t="shared" si="52"/>
        <v>14.740166666666656</v>
      </c>
      <c r="AU74" s="1">
        <f t="shared" si="31"/>
        <v>0.51613561331458502</v>
      </c>
      <c r="AW74" s="1">
        <f t="shared" si="32"/>
        <v>0.66623377403540451</v>
      </c>
      <c r="AX74" s="2">
        <f t="shared" si="33"/>
        <v>38.191745008398982</v>
      </c>
      <c r="AY74" s="1">
        <f t="shared" si="34"/>
        <v>0.66623377403540451</v>
      </c>
      <c r="AZ74" s="2">
        <f t="shared" si="35"/>
        <v>38.191745008398982</v>
      </c>
      <c r="BA74" s="1"/>
      <c r="BB74" s="1">
        <f t="shared" si="36"/>
        <v>1.4294548228361328</v>
      </c>
      <c r="BC74" s="2">
        <f t="shared" si="37"/>
        <v>81.943270098886586</v>
      </c>
      <c r="BE74" s="46">
        <f t="shared" si="53"/>
        <v>14.740166666666656</v>
      </c>
      <c r="BF74" s="42">
        <f t="shared" si="54"/>
        <v>22.282834131325838</v>
      </c>
      <c r="BG74" s="46">
        <f t="shared" si="53"/>
        <v>14.740166666666656</v>
      </c>
      <c r="BH74" s="42">
        <f t="shared" si="38"/>
        <v>2.2828341313258385</v>
      </c>
      <c r="BJ74" s="1">
        <f t="shared" si="39"/>
        <v>0.36277994268397762</v>
      </c>
      <c r="BK74" s="2">
        <f t="shared" si="40"/>
        <v>20.796302446852216</v>
      </c>
      <c r="BL74" s="1">
        <f t="shared" si="41"/>
        <v>0.36277994268397762</v>
      </c>
      <c r="BM74" s="2">
        <f t="shared" si="42"/>
        <v>20.796302446852216</v>
      </c>
      <c r="BO74" s="1">
        <f t="shared" si="43"/>
        <v>1.126000991484706</v>
      </c>
      <c r="BP74" s="2">
        <f t="shared" si="44"/>
        <v>64.547827537339828</v>
      </c>
      <c r="BR74" s="27">
        <f t="shared" si="55"/>
        <v>14.740166666666656</v>
      </c>
      <c r="BS74" s="1">
        <f t="shared" si="56"/>
        <v>1.1831594462146131</v>
      </c>
      <c r="BU74" s="1">
        <f t="shared" si="57"/>
        <v>0.14740166666666668</v>
      </c>
      <c r="BV74">
        <f t="shared" si="45"/>
        <v>1.1831594462146131E-2</v>
      </c>
      <c r="BX74" s="41">
        <f t="shared" si="58"/>
        <v>1179.2133333333334</v>
      </c>
      <c r="BY74" s="42">
        <f t="shared" si="58"/>
        <v>94.652755697169042</v>
      </c>
    </row>
    <row r="75" spans="1:77" ht="17" thickBot="1" x14ac:dyDescent="0.25">
      <c r="A75" s="29">
        <f t="shared" si="46"/>
        <v>14.98999999999999</v>
      </c>
      <c r="B75" s="30">
        <f t="shared" si="11"/>
        <v>14.98999999999999</v>
      </c>
      <c r="C75" s="31">
        <f t="shared" si="12"/>
        <v>12.5</v>
      </c>
      <c r="D75" s="31">
        <f t="shared" si="59"/>
        <v>19.517943026866323</v>
      </c>
      <c r="E75" s="30">
        <f t="shared" si="13"/>
        <v>0.87573005270914195</v>
      </c>
      <c r="F75" s="31">
        <f t="shared" si="14"/>
        <v>50.201085824090939</v>
      </c>
      <c r="G75" s="31">
        <f t="shared" si="15"/>
        <v>2.6250157172816092E-3</v>
      </c>
      <c r="H75" s="30">
        <f t="shared" si="16"/>
        <v>0.76801125914582047</v>
      </c>
      <c r="I75" s="30">
        <f t="shared" si="17"/>
        <v>0.64043634018163853</v>
      </c>
      <c r="J75" s="1">
        <f t="shared" si="47"/>
        <v>0.56247709354500242</v>
      </c>
      <c r="K75" s="2">
        <f>IF(180/$D$6*J75 &gt;180,180/$D$6*J75-360,180/$D$6*J75)</f>
        <v>32.243909821051091</v>
      </c>
      <c r="L75" s="34">
        <f t="shared" si="0"/>
        <v>8.7399999999999896</v>
      </c>
      <c r="M75" s="31">
        <f t="shared" si="19"/>
        <v>12.5</v>
      </c>
      <c r="N75" s="31">
        <f t="shared" si="60"/>
        <v>15.25246209633054</v>
      </c>
      <c r="O75" s="30">
        <f t="shared" si="20"/>
        <v>0.61018884982059918</v>
      </c>
      <c r="P75" s="31">
        <f t="shared" si="1"/>
        <v>34.978978652136256</v>
      </c>
      <c r="Q75" s="31">
        <f t="shared" si="21"/>
        <v>4.2985312778329931E-3</v>
      </c>
      <c r="R75" s="30">
        <f t="shared" si="22"/>
        <v>0.57302224026524029</v>
      </c>
      <c r="S75" s="30">
        <f t="shared" si="2"/>
        <v>0.81953981731298775</v>
      </c>
      <c r="T75" s="31">
        <f t="shared" si="48"/>
        <v>0.22101097502312519</v>
      </c>
      <c r="U75" s="37">
        <f>IF(180/$D$6*T75 &gt;180,180/$D$6*T75-360,180/$D$6*T75)</f>
        <v>12.669418950370233</v>
      </c>
      <c r="V75" s="30">
        <f t="shared" si="4"/>
        <v>21.239999999999988</v>
      </c>
      <c r="W75" s="31">
        <f t="shared" si="23"/>
        <v>12.5</v>
      </c>
      <c r="X75" s="31">
        <f t="shared" si="61"/>
        <v>24.645234833533227</v>
      </c>
      <c r="Y75" s="30">
        <f t="shared" si="24"/>
        <v>1.0388665320867219</v>
      </c>
      <c r="Z75" s="31">
        <f t="shared" si="25"/>
        <v>59.552858527264306</v>
      </c>
      <c r="AA75" s="31">
        <f t="shared" si="5"/>
        <v>1.6463951519589811E-3</v>
      </c>
      <c r="AB75" s="30">
        <f t="shared" si="6"/>
        <v>0.86182988896093016</v>
      </c>
      <c r="AC75" s="32">
        <f t="shared" si="7"/>
        <v>0.50719743936024642</v>
      </c>
      <c r="AD75" s="1">
        <f t="shared" si="49"/>
        <v>0.97293407606670257</v>
      </c>
      <c r="AE75" s="2">
        <f>IF(180/$D$6*AD75 &gt;180,180/$D$6*AD75-360,180/$D$6*AD75)</f>
        <v>55.77329098471543</v>
      </c>
      <c r="AF75" s="2"/>
      <c r="AG75" s="1">
        <f t="shared" si="9"/>
        <v>5.8981081999797073E-3</v>
      </c>
      <c r="AH75" s="1">
        <f t="shared" si="10"/>
        <v>6.0390204022932464E-3</v>
      </c>
      <c r="AI75">
        <f t="shared" si="26"/>
        <v>0.77359418085465581</v>
      </c>
      <c r="AJ75" s="2">
        <f t="shared" si="50"/>
        <v>44.346163233706378</v>
      </c>
      <c r="AK75" s="1">
        <f t="shared" si="51"/>
        <v>8.4414126636471187E-3</v>
      </c>
      <c r="AL75" s="1"/>
      <c r="AM75">
        <f t="shared" si="27"/>
        <v>0.46716688648377896</v>
      </c>
      <c r="AN75" s="40">
        <f t="shared" si="28"/>
        <v>0.92987039507121605</v>
      </c>
      <c r="AP75">
        <v>4</v>
      </c>
      <c r="AQ75">
        <f t="shared" si="29"/>
        <v>0.38679709042732791</v>
      </c>
      <c r="AR75" s="2">
        <f t="shared" si="30"/>
        <v>22.173081616853189</v>
      </c>
      <c r="AT75" s="29">
        <f t="shared" si="52"/>
        <v>14.98999999999999</v>
      </c>
      <c r="AU75" s="1">
        <f t="shared" si="31"/>
        <v>0.53546828829957349</v>
      </c>
      <c r="AW75" s="1">
        <f t="shared" si="32"/>
        <v>0.67441565435525186</v>
      </c>
      <c r="AX75" s="2">
        <f t="shared" si="33"/>
        <v>38.660769994887048</v>
      </c>
      <c r="AY75" s="1">
        <f t="shared" si="34"/>
        <v>0.67441565435525186</v>
      </c>
      <c r="AZ75" s="2">
        <f t="shared" si="35"/>
        <v>38.660769994887048</v>
      </c>
      <c r="BA75" s="1"/>
      <c r="BB75" s="1">
        <f t="shared" si="36"/>
        <v>1.4480098352099078</v>
      </c>
      <c r="BC75" s="2">
        <f t="shared" si="37"/>
        <v>83.006933228593425</v>
      </c>
      <c r="BE75" s="46">
        <f t="shared" si="53"/>
        <v>14.98999999999999</v>
      </c>
      <c r="BF75" s="42">
        <f t="shared" si="54"/>
        <v>24.172964993397994</v>
      </c>
      <c r="BG75" s="46">
        <f t="shared" si="53"/>
        <v>14.98999999999999</v>
      </c>
      <c r="BH75" s="42">
        <f t="shared" si="38"/>
        <v>1.6729649933979935</v>
      </c>
      <c r="BJ75" s="1">
        <f t="shared" si="39"/>
        <v>0.3527050065200068</v>
      </c>
      <c r="BK75" s="2">
        <f t="shared" si="40"/>
        <v>20.218758335541789</v>
      </c>
      <c r="BL75" s="1">
        <f t="shared" si="41"/>
        <v>0.3527050065200068</v>
      </c>
      <c r="BM75" s="2">
        <f t="shared" si="42"/>
        <v>20.218758335541789</v>
      </c>
      <c r="BO75" s="1">
        <f t="shared" si="43"/>
        <v>1.1262991873746626</v>
      </c>
      <c r="BP75" s="2">
        <f t="shared" si="44"/>
        <v>64.56492156924817</v>
      </c>
      <c r="BR75" s="27">
        <f t="shared" si="55"/>
        <v>14.98999999999999</v>
      </c>
      <c r="BS75" s="1">
        <f t="shared" si="56"/>
        <v>1.2251348985916297</v>
      </c>
      <c r="BU75" s="1">
        <f t="shared" si="57"/>
        <v>0.14990000000000001</v>
      </c>
      <c r="BV75">
        <f t="shared" si="45"/>
        <v>1.2251348985916297E-2</v>
      </c>
      <c r="BX75" s="41">
        <f t="shared" si="58"/>
        <v>1199.2</v>
      </c>
      <c r="BY75" s="42">
        <f t="shared" si="58"/>
        <v>98.01079188733037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82BB-6368-D443-8C5F-66406B21B6EF}">
  <dimension ref="A1:BL119"/>
  <sheetViews>
    <sheetView workbookViewId="0">
      <pane xSplit="6" ySplit="15" topLeftCell="AD16" activePane="bottomRight" state="frozen"/>
      <selection pane="topRight" activeCell="G1" sqref="G1"/>
      <selection pane="bottomLeft" activeCell="A16" sqref="A16"/>
      <selection pane="bottomRight" activeCell="AS8" sqref="AS8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24" width="10.83203125" customWidth="1"/>
    <col min="30" max="30" width="10.83203125" style="2"/>
  </cols>
  <sheetData>
    <row r="1" spans="1:62" x14ac:dyDescent="0.2">
      <c r="AO1" t="s">
        <v>20</v>
      </c>
      <c r="AP1" t="s">
        <v>21</v>
      </c>
      <c r="AQ1" t="s">
        <v>22</v>
      </c>
    </row>
    <row r="2" spans="1:62" x14ac:dyDescent="0.2">
      <c r="AN2">
        <v>0.9</v>
      </c>
      <c r="AO2">
        <v>2</v>
      </c>
      <c r="AP2">
        <f t="shared" ref="AP2:AP8" si="0">(1-AN2)^0.5*AO2</f>
        <v>0.63245553203367577</v>
      </c>
      <c r="AQ2">
        <v>0.8</v>
      </c>
      <c r="AR2">
        <f>(AO2^2-AQ2^2)/AO2^2</f>
        <v>0.84</v>
      </c>
      <c r="AS2">
        <f>(5-1)*AR2+1</f>
        <v>4.3599999999999994</v>
      </c>
      <c r="AT2">
        <v>10</v>
      </c>
      <c r="AU2">
        <f>(AO2-AQ2)/2</f>
        <v>0.6</v>
      </c>
    </row>
    <row r="3" spans="1:62" x14ac:dyDescent="0.2">
      <c r="A3" t="s">
        <v>1</v>
      </c>
      <c r="C3">
        <v>3.1415000000000002</v>
      </c>
      <c r="E3" t="s">
        <v>0</v>
      </c>
      <c r="F3">
        <v>30</v>
      </c>
      <c r="AN3">
        <v>0.8</v>
      </c>
      <c r="AO3">
        <v>2</v>
      </c>
      <c r="AP3">
        <f t="shared" si="0"/>
        <v>0.89442719099991574</v>
      </c>
      <c r="AQ3">
        <v>0.9</v>
      </c>
      <c r="AR3">
        <f t="shared" ref="AR3:AR10" si="1">(AO3^2-AQ3^2)/AO3^2</f>
        <v>0.79749999999999999</v>
      </c>
      <c r="AS3">
        <f t="shared" ref="AS3:AS9" si="2">(5-1)*AR3+1</f>
        <v>4.1899999999999995</v>
      </c>
      <c r="AT3">
        <v>30</v>
      </c>
      <c r="AU3">
        <f t="shared" ref="AU3:AU9" si="3">(AO3-AQ3)/2</f>
        <v>0.55000000000000004</v>
      </c>
    </row>
    <row r="4" spans="1:62" x14ac:dyDescent="0.2">
      <c r="A4" t="s">
        <v>3</v>
      </c>
      <c r="C4" s="1">
        <v>29980000000</v>
      </c>
      <c r="E4" t="s">
        <v>2</v>
      </c>
      <c r="F4">
        <v>1</v>
      </c>
      <c r="G4" s="1">
        <f>C6/(F6-1)</f>
        <v>10.105970621400385</v>
      </c>
      <c r="AN4">
        <v>0.7</v>
      </c>
      <c r="AO4">
        <v>2</v>
      </c>
      <c r="AP4">
        <f t="shared" si="0"/>
        <v>1.0954451150103324</v>
      </c>
      <c r="AQ4">
        <v>1.1000000000000001</v>
      </c>
      <c r="AR4">
        <f t="shared" si="1"/>
        <v>0.69750000000000001</v>
      </c>
      <c r="AS4">
        <f t="shared" si="2"/>
        <v>3.79</v>
      </c>
      <c r="AT4">
        <v>40</v>
      </c>
      <c r="AU4">
        <f t="shared" si="3"/>
        <v>0.44999999999999996</v>
      </c>
      <c r="BB4">
        <f>47*3</f>
        <v>141</v>
      </c>
    </row>
    <row r="5" spans="1:62" x14ac:dyDescent="0.2">
      <c r="A5" t="s">
        <v>4</v>
      </c>
      <c r="C5" s="1">
        <v>2400000000</v>
      </c>
      <c r="E5" t="s">
        <v>5</v>
      </c>
      <c r="F5">
        <v>5</v>
      </c>
      <c r="G5">
        <v>4.5999999999999996</v>
      </c>
      <c r="AN5">
        <v>0.6</v>
      </c>
      <c r="AO5">
        <v>2</v>
      </c>
      <c r="AP5">
        <f t="shared" si="0"/>
        <v>1.2649110640673518</v>
      </c>
      <c r="AQ5">
        <v>1.25</v>
      </c>
      <c r="AR5">
        <f t="shared" si="1"/>
        <v>0.609375</v>
      </c>
      <c r="AS5">
        <f t="shared" si="2"/>
        <v>3.4375</v>
      </c>
      <c r="AT5">
        <v>50</v>
      </c>
      <c r="AU5">
        <f t="shared" si="3"/>
        <v>0.375</v>
      </c>
      <c r="AW5">
        <f>100/AO5</f>
        <v>50</v>
      </c>
    </row>
    <row r="6" spans="1:62" x14ac:dyDescent="0.2">
      <c r="A6" t="s">
        <v>6</v>
      </c>
      <c r="C6" s="1">
        <f>1/$C$5*$C$4</f>
        <v>12.491666666666667</v>
      </c>
      <c r="F6">
        <f>SQRT(F5)</f>
        <v>2.2360679774997898</v>
      </c>
      <c r="AN6">
        <v>0.5</v>
      </c>
      <c r="AO6">
        <v>2</v>
      </c>
      <c r="AP6">
        <f t="shared" si="0"/>
        <v>1.4142135623730951</v>
      </c>
      <c r="AQ6">
        <v>1.4</v>
      </c>
      <c r="AR6">
        <f t="shared" si="1"/>
        <v>0.51</v>
      </c>
      <c r="AS6">
        <f t="shared" si="2"/>
        <v>3.04</v>
      </c>
      <c r="AT6">
        <v>60</v>
      </c>
      <c r="AU6">
        <f t="shared" si="3"/>
        <v>0.30000000000000004</v>
      </c>
      <c r="AW6">
        <f>120/AO6</f>
        <v>60</v>
      </c>
    </row>
    <row r="7" spans="1:62" x14ac:dyDescent="0.2">
      <c r="E7" t="s">
        <v>15</v>
      </c>
      <c r="G7" s="1">
        <f>SQRT(G5)*F4/C6*2*C3</f>
        <v>1.0787618732541655</v>
      </c>
      <c r="H7" s="1">
        <f>G7*180/C3</f>
        <v>61.810325381425997</v>
      </c>
      <c r="AN7">
        <v>0.4</v>
      </c>
      <c r="AO7">
        <v>3</v>
      </c>
      <c r="AP7">
        <f t="shared" si="0"/>
        <v>2.3237900077244502</v>
      </c>
      <c r="AQ7">
        <v>2.2999999999999998</v>
      </c>
      <c r="AR7">
        <f t="shared" si="1"/>
        <v>0.41222222222222232</v>
      </c>
      <c r="AS7">
        <f t="shared" si="2"/>
        <v>2.6488888888888891</v>
      </c>
      <c r="AT7">
        <v>70</v>
      </c>
      <c r="AU7">
        <f t="shared" si="3"/>
        <v>0.35000000000000009</v>
      </c>
      <c r="AW7">
        <f>140/AO7</f>
        <v>46.666666666666664</v>
      </c>
    </row>
    <row r="8" spans="1:62" x14ac:dyDescent="0.2">
      <c r="AN8">
        <v>0.25</v>
      </c>
      <c r="AO8">
        <v>3</v>
      </c>
      <c r="AP8">
        <f t="shared" si="0"/>
        <v>2.598076211353316</v>
      </c>
      <c r="AQ8">
        <v>2.5</v>
      </c>
      <c r="AR8">
        <f t="shared" si="1"/>
        <v>0.30555555555555558</v>
      </c>
      <c r="AS8">
        <f t="shared" si="2"/>
        <v>2.2222222222222223</v>
      </c>
      <c r="AT8">
        <v>80</v>
      </c>
      <c r="AU8">
        <f t="shared" si="3"/>
        <v>0.25</v>
      </c>
      <c r="AW8">
        <f>160/AO8</f>
        <v>53.333333333333336</v>
      </c>
    </row>
    <row r="9" spans="1:62" x14ac:dyDescent="0.2">
      <c r="AN9">
        <v>0.1</v>
      </c>
      <c r="AO9">
        <v>6</v>
      </c>
      <c r="AP9">
        <f>(1-AN9)^0.5*AO9</f>
        <v>5.6920997883030822</v>
      </c>
      <c r="AQ9">
        <v>5.4</v>
      </c>
      <c r="AR9">
        <f t="shared" si="1"/>
        <v>0.18999999999999989</v>
      </c>
      <c r="AS9">
        <f t="shared" si="2"/>
        <v>1.7599999999999996</v>
      </c>
      <c r="AT9">
        <v>100</v>
      </c>
      <c r="AU9">
        <f t="shared" si="3"/>
        <v>0.29999999999999982</v>
      </c>
      <c r="AW9">
        <f>200/AO9</f>
        <v>33.333333333333336</v>
      </c>
    </row>
    <row r="10" spans="1:62" x14ac:dyDescent="0.2">
      <c r="AN10">
        <v>0.1</v>
      </c>
      <c r="AO10">
        <v>8</v>
      </c>
      <c r="AP10">
        <f>(1-AN10)^0.5*AO10</f>
        <v>7.5894663844041101</v>
      </c>
      <c r="AQ10">
        <v>7.6</v>
      </c>
      <c r="AR10">
        <f t="shared" si="1"/>
        <v>9.7500000000000031E-2</v>
      </c>
    </row>
    <row r="12" spans="1:62" x14ac:dyDescent="0.2">
      <c r="AN12">
        <v>0.75</v>
      </c>
      <c r="AO12">
        <v>2</v>
      </c>
      <c r="AP12">
        <f t="shared" ref="AP12" si="4">(1-AN12)^0.5*AO12</f>
        <v>1</v>
      </c>
      <c r="AQ12">
        <v>1</v>
      </c>
      <c r="AR12">
        <f t="shared" ref="AR12" si="5">(AO12^2-AQ12^2)/AO12^2</f>
        <v>0.75</v>
      </c>
      <c r="AS12">
        <f t="shared" ref="AS12" si="6">(5-1)*AR12+1</f>
        <v>4</v>
      </c>
    </row>
    <row r="13" spans="1:62" x14ac:dyDescent="0.2">
      <c r="T13" t="s">
        <v>16</v>
      </c>
      <c r="Z13" t="s">
        <v>16</v>
      </c>
    </row>
    <row r="14" spans="1:62" x14ac:dyDescent="0.2">
      <c r="A14" t="s">
        <v>9</v>
      </c>
      <c r="B14" t="s">
        <v>12</v>
      </c>
      <c r="C14" t="s">
        <v>11</v>
      </c>
      <c r="D14" t="s">
        <v>10</v>
      </c>
      <c r="E14" t="s">
        <v>13</v>
      </c>
      <c r="F14" t="s">
        <v>14</v>
      </c>
      <c r="T14" t="s">
        <v>11</v>
      </c>
      <c r="U14" t="s">
        <v>10</v>
      </c>
      <c r="V14" t="s">
        <v>17</v>
      </c>
      <c r="Z14" t="s">
        <v>11</v>
      </c>
      <c r="AA14" t="s">
        <v>10</v>
      </c>
      <c r="AB14" t="s">
        <v>17</v>
      </c>
      <c r="AE14" t="s">
        <v>18</v>
      </c>
      <c r="AF14" t="s">
        <v>12</v>
      </c>
      <c r="AG14" t="s">
        <v>19</v>
      </c>
      <c r="AH14" t="s">
        <v>26</v>
      </c>
      <c r="AI14" t="s">
        <v>27</v>
      </c>
      <c r="AJ14" t="s">
        <v>28</v>
      </c>
      <c r="AK14" t="s">
        <v>29</v>
      </c>
      <c r="AL14" t="s">
        <v>30</v>
      </c>
      <c r="AM14" t="s">
        <v>31</v>
      </c>
      <c r="AO14" t="s">
        <v>23</v>
      </c>
      <c r="AP14" t="s">
        <v>25</v>
      </c>
      <c r="AU14" t="s">
        <v>42</v>
      </c>
      <c r="AZ14" t="s">
        <v>25</v>
      </c>
    </row>
    <row r="15" spans="1:62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v>4.5999999999999996</v>
      </c>
      <c r="H15">
        <v>4.5999999999999996</v>
      </c>
      <c r="I15">
        <v>4.5999999999999996</v>
      </c>
      <c r="J15">
        <v>4.5999999999999996</v>
      </c>
      <c r="K15">
        <v>4.5999999999999996</v>
      </c>
      <c r="L15">
        <v>4.5999999999999996</v>
      </c>
      <c r="M15">
        <v>4.5999999999999996</v>
      </c>
      <c r="N15">
        <v>4.5999999999999996</v>
      </c>
      <c r="O15">
        <v>4.5999999999999996</v>
      </c>
      <c r="P15">
        <v>4.5999999999999996</v>
      </c>
      <c r="Q15">
        <v>4.5999999999999996</v>
      </c>
      <c r="R15">
        <v>4.5999999999999996</v>
      </c>
      <c r="S15">
        <v>4.5999999999999996</v>
      </c>
      <c r="Y15">
        <f>$AS$2</f>
        <v>4.3599999999999994</v>
      </c>
      <c r="AF15">
        <f>AE15*0.1</f>
        <v>0</v>
      </c>
      <c r="AG15">
        <v>0</v>
      </c>
      <c r="AH15">
        <f>$F$3+$F$4</f>
        <v>31</v>
      </c>
      <c r="AI15">
        <f>C15</f>
        <v>0</v>
      </c>
      <c r="AJ15">
        <f>AI15*180/$C$3</f>
        <v>0</v>
      </c>
      <c r="AK15">
        <f>AI15+$C$3/2</f>
        <v>1.5707500000000001</v>
      </c>
      <c r="AL15">
        <f>AI15+90</f>
        <v>90</v>
      </c>
      <c r="AO15">
        <f>AN$16*COS(AI15)</f>
        <v>30.6</v>
      </c>
      <c r="AP15">
        <v>0</v>
      </c>
      <c r="AQ15">
        <v>0.4</v>
      </c>
      <c r="AR15">
        <f>$AS$2</f>
        <v>4.3599999999999994</v>
      </c>
      <c r="AZ15">
        <v>0</v>
      </c>
      <c r="BA15">
        <v>0</v>
      </c>
      <c r="BB15">
        <f>BA15*180/$C$3</f>
        <v>0</v>
      </c>
      <c r="BC15">
        <v>30.6</v>
      </c>
      <c r="BD15">
        <v>0.4</v>
      </c>
      <c r="BE15">
        <f>BD15*10</f>
        <v>4</v>
      </c>
    </row>
    <row r="16" spans="1:62" x14ac:dyDescent="0.2">
      <c r="A16">
        <v>1</v>
      </c>
      <c r="B16">
        <f t="shared" ref="B16:B79" si="7">A16*0.1</f>
        <v>0.1</v>
      </c>
      <c r="C16">
        <f t="shared" ref="C16:C79" si="8">ATAN(B16/$F$3)</f>
        <v>3.333320987736625E-3</v>
      </c>
      <c r="D16">
        <f t="shared" ref="D16:D79" si="9">C16*180/$C$3</f>
        <v>0.19099085716778366</v>
      </c>
      <c r="E16">
        <f t="shared" ref="E16:E79" si="10">$F$3/COS(C16)</f>
        <v>30.000166666203707</v>
      </c>
      <c r="F16">
        <f t="shared" ref="F16:F79" si="11">E16-$F$3</f>
        <v>1.666662037074218E-4</v>
      </c>
      <c r="G16">
        <f>(($F$4*SQRT($G$15)-$F16)/$F$4)^2</f>
        <v>4.5992851094105136</v>
      </c>
      <c r="H16">
        <f>(($F$4*SQRT($G$15)-$F16)/$F$4)^2*(COS(ASIN(SIN($C16)/SQRT(G16))))^2</f>
        <v>4.5992739984228583</v>
      </c>
      <c r="I16">
        <f t="shared" ref="I16:S31" si="12">(($F$4*SQRT($G$15)-$F16)/$F$4)^2*(COS(ASIN(SIN($C16)/SQRT(H16))))^2</f>
        <v>4.5992739983960158</v>
      </c>
      <c r="J16">
        <f t="shared" si="12"/>
        <v>4.5992739983960158</v>
      </c>
      <c r="K16">
        <f t="shared" si="12"/>
        <v>4.5992739983960158</v>
      </c>
      <c r="L16">
        <f t="shared" si="12"/>
        <v>4.5992739983960158</v>
      </c>
      <c r="M16">
        <f t="shared" si="12"/>
        <v>4.5992739983960158</v>
      </c>
      <c r="N16">
        <f t="shared" si="12"/>
        <v>4.5992739983960158</v>
      </c>
      <c r="O16">
        <f>(($F$4*SQRT($G$15)-$F16)/$F$4)^2*(COS(ASIN(SIN($C16)/SQRT(N16))))^2</f>
        <v>4.5992739983960158</v>
      </c>
      <c r="P16">
        <f>(($F$4*SQRT($G$15)-$F16)/$F$4)^2*(COS(ASIN(SIN($C16)/SQRT(O16))))^2</f>
        <v>4.5992739983960158</v>
      </c>
      <c r="Q16">
        <f>(($F$4*SQRT($G$15)-$F16)/$F$4)^2*(COS(ASIN(SIN($C16)/SQRT(P16))))^2</f>
        <v>4.5992739983960158</v>
      </c>
      <c r="R16">
        <f>(($F$4*SQRT($G$15)-$F16)/$F$4)^2*(COS(ASIN(SIN($C16)/SQRT(Q16))))^2</f>
        <v>4.5992739983960158</v>
      </c>
      <c r="S16">
        <f>(($F$4*SQRT($G$15)-$F16)/$F$4)^2*(COS(ASIN(SIN($C16)/SQRT(R16))))^2</f>
        <v>4.5992739983960158</v>
      </c>
      <c r="T16">
        <f t="shared" ref="T16:T79" si="13">ASIN(SIN($C16)/SQRT(S16))</f>
        <v>1.5542893307443071E-3</v>
      </c>
      <c r="U16">
        <f t="shared" ref="U16:U79" si="14">T16*180/$C$3</f>
        <v>8.9056845307647695E-2</v>
      </c>
      <c r="V16">
        <f>$F$4/COS(T16)</f>
        <v>1.0000012079088776</v>
      </c>
      <c r="W16" s="1">
        <f t="shared" ref="W16:W79" si="15">(V16*SQRT(S16)+F16)/$C$6*2*$C$3</f>
        <v>1.0787618732541655</v>
      </c>
      <c r="X16">
        <f>(Y16-1)/($F$5-1)</f>
        <v>0.83999999999999986</v>
      </c>
      <c r="Y16">
        <f t="shared" ref="Y16:Y25" si="16">$AS$2</f>
        <v>4.3599999999999994</v>
      </c>
      <c r="Z16">
        <f>ASIN(SIN($C16)/SQRT(Y16))</f>
        <v>1.5963689513766358E-3</v>
      </c>
      <c r="AA16">
        <f t="shared" ref="AA16:AA79" si="17">Z16*180/$C$3</f>
        <v>9.1467901081583453E-2</v>
      </c>
      <c r="AB16">
        <f>$F$4/COS(Z16)</f>
        <v>1.0000012741982673</v>
      </c>
      <c r="AC16" s="1">
        <f t="shared" ref="AC16:AC79" si="18">(AB16*SQRT(Y16)+F16)/$C$6*2*$C$3</f>
        <v>1.0503284621291853</v>
      </c>
      <c r="AD16" s="2">
        <f>AC16*180/$C$3</f>
        <v>60.181162878641842</v>
      </c>
      <c r="AE16">
        <f>$F$4*TAN(Z16)</f>
        <v>1.5963703074369463E-3</v>
      </c>
      <c r="AF16">
        <f t="shared" ref="AF16:AF79" si="19">A16*0.1</f>
        <v>0.1</v>
      </c>
      <c r="AG16">
        <f t="shared" ref="AG16:AG79" si="20">AE16+B16</f>
        <v>0.10159637030743696</v>
      </c>
      <c r="AH16">
        <f t="shared" ref="AH16:AH79" si="21">$F$3+$F$4</f>
        <v>31</v>
      </c>
      <c r="AI16">
        <f t="shared" ref="AI16:AI79" si="22">C16</f>
        <v>3.333320987736625E-3</v>
      </c>
      <c r="AJ16">
        <f t="shared" ref="AJ16:AJ79" si="23">AI16*180/$C$3</f>
        <v>0.19099085716778366</v>
      </c>
      <c r="AK16">
        <f t="shared" ref="AK16:AK79" si="24">AI16+$C$3/2</f>
        <v>1.5740833209877367</v>
      </c>
      <c r="AL16">
        <f>AJ16+90</f>
        <v>90.19099085716779</v>
      </c>
      <c r="AM16">
        <f t="shared" ref="AM16:AM24" si="25">AG16/SIN(AI16)</f>
        <v>30.479080419044578</v>
      </c>
      <c r="AN16">
        <v>30.6</v>
      </c>
      <c r="AO16">
        <f>AN16*COS(AI16)</f>
        <v>30.599830001416652</v>
      </c>
      <c r="AP16">
        <f>AM16*SIN(AI16)</f>
        <v>0.10159637030743696</v>
      </c>
      <c r="AQ16">
        <f>0.4-(AN16-AO16)</f>
        <v>0.39983000141665104</v>
      </c>
      <c r="AR16">
        <f t="shared" ref="AR16:AR24" si="26">$AS$2</f>
        <v>4.3599999999999994</v>
      </c>
      <c r="AU16">
        <f>F16+SQRT(AR16)*$F$4/COS(Z16)+SQRT(AR16)*AQ16/COS(Z16)+(0.4-AQ16)</f>
        <v>2.9232712442121924</v>
      </c>
      <c r="AV16">
        <f>SQRT(AR16)*$F$4/COS(Z16)</f>
        <v>2.0880639623862027</v>
      </c>
      <c r="AW16">
        <f>SQRT(AR16)*AQ16/COS(Z16)</f>
        <v>0.83487061703893339</v>
      </c>
      <c r="AX16" s="1">
        <f>AU16/$C$6*360</f>
        <v>84.246376084033827</v>
      </c>
      <c r="BF16" s="5">
        <f>4</f>
        <v>4</v>
      </c>
      <c r="BG16" s="6">
        <v>0</v>
      </c>
      <c r="BI16" s="5">
        <v>0</v>
      </c>
      <c r="BJ16" s="6">
        <v>4</v>
      </c>
    </row>
    <row r="17" spans="1:62" x14ac:dyDescent="0.2">
      <c r="A17">
        <v>2</v>
      </c>
      <c r="B17">
        <f t="shared" si="7"/>
        <v>0.2</v>
      </c>
      <c r="C17">
        <f t="shared" si="8"/>
        <v>6.6665679038682294E-3</v>
      </c>
      <c r="D17">
        <f t="shared" si="9"/>
        <v>0.38197747022004813</v>
      </c>
      <c r="E17">
        <f t="shared" si="10"/>
        <v>30.000666659259423</v>
      </c>
      <c r="F17">
        <f t="shared" si="11"/>
        <v>6.6665925942288595E-4</v>
      </c>
      <c r="G17">
        <f t="shared" ref="G17:G80" si="27">(($F$4*SQRT($G$15)-F17)/$F$4)^2</f>
        <v>4.5971407947961671</v>
      </c>
      <c r="H17">
        <f t="shared" ref="H17:S45" si="28">(($F$4*SQRT($G$15)-$F17)/$F$4)^2*(COS(ASIN(SIN($C17)/SQRT(G17))))^2</f>
        <v>4.5970963523269432</v>
      </c>
      <c r="I17">
        <f t="shared" si="28"/>
        <v>4.5970963518972949</v>
      </c>
      <c r="J17">
        <f t="shared" si="28"/>
        <v>4.5970963518972914</v>
      </c>
      <c r="K17">
        <f t="shared" si="28"/>
        <v>4.5970963518972914</v>
      </c>
      <c r="L17">
        <f t="shared" si="28"/>
        <v>4.5970963518972914</v>
      </c>
      <c r="M17">
        <f t="shared" si="28"/>
        <v>4.5970963518972914</v>
      </c>
      <c r="N17">
        <f t="shared" si="12"/>
        <v>4.5970963518972914</v>
      </c>
      <c r="O17">
        <f t="shared" si="12"/>
        <v>4.5970963518972914</v>
      </c>
      <c r="P17">
        <f t="shared" si="12"/>
        <v>4.5970963518972914</v>
      </c>
      <c r="Q17">
        <f t="shared" si="12"/>
        <v>4.5970963518972914</v>
      </c>
      <c r="R17">
        <f t="shared" si="12"/>
        <v>4.5970963518972914</v>
      </c>
      <c r="S17">
        <f t="shared" si="12"/>
        <v>4.5970963518972914</v>
      </c>
      <c r="T17">
        <f t="shared" si="13"/>
        <v>3.1092667797151616E-3</v>
      </c>
      <c r="U17">
        <f t="shared" si="14"/>
        <v>0.17815311804829828</v>
      </c>
      <c r="V17">
        <f t="shared" ref="V17:V80" si="29">$F$4/COS(T17)</f>
        <v>1.000004833789425</v>
      </c>
      <c r="W17" s="1">
        <f t="shared" si="15"/>
        <v>1.0787618732541655</v>
      </c>
      <c r="X17">
        <f t="shared" ref="X17:X80" si="30">(Y17-1)/($F$5-1)</f>
        <v>0.83999999999999986</v>
      </c>
      <c r="Y17">
        <f t="shared" si="16"/>
        <v>4.3599999999999994</v>
      </c>
      <c r="Z17">
        <f t="shared" ref="Z17:Z80" si="31">ASIN(SIN($C17)/SQRT(Y17))</f>
        <v>3.1926887603227032E-3</v>
      </c>
      <c r="AA17">
        <f t="shared" si="17"/>
        <v>0.18293298642625705</v>
      </c>
      <c r="AB17">
        <f t="shared" ref="AB17:AB80" si="32">$F$4/COS(Z17)</f>
        <v>1.0000050966524066</v>
      </c>
      <c r="AC17" s="1">
        <f t="shared" si="18"/>
        <v>1.0505839608016503</v>
      </c>
      <c r="AD17" s="2">
        <f t="shared" ref="AD17:AD80" si="33">AC17*180/$C$3</f>
        <v>60.195802305999372</v>
      </c>
      <c r="AE17">
        <f t="shared" ref="AE17:AE80" si="34">$F$4*TAN(Z17)</f>
        <v>3.1926996083374297E-3</v>
      </c>
      <c r="AF17">
        <f t="shared" si="19"/>
        <v>0.2</v>
      </c>
      <c r="AG17">
        <f t="shared" si="20"/>
        <v>0.20319269960833744</v>
      </c>
      <c r="AH17">
        <f t="shared" si="21"/>
        <v>31</v>
      </c>
      <c r="AI17">
        <f t="shared" si="22"/>
        <v>6.6665679038682294E-3</v>
      </c>
      <c r="AJ17">
        <f t="shared" si="23"/>
        <v>0.38197747022004813</v>
      </c>
      <c r="AK17">
        <f t="shared" si="24"/>
        <v>1.5774165679038683</v>
      </c>
      <c r="AL17">
        <f t="shared" ref="AL17:AL80" si="35">AJ17+90</f>
        <v>90.38197747022005</v>
      </c>
      <c r="AM17">
        <f t="shared" si="25"/>
        <v>30.479582242723819</v>
      </c>
      <c r="AN17">
        <v>30.6</v>
      </c>
      <c r="AO17">
        <f t="shared" ref="AO17:AO80" si="36">AN17*COS(AI17)</f>
        <v>30.599320022665829</v>
      </c>
      <c r="AP17">
        <f t="shared" ref="AP17:AP80" si="37">AM17*SIN(AI17)</f>
        <v>0.20319269960833744</v>
      </c>
      <c r="AQ17">
        <f t="shared" ref="AQ17:AQ24" si="38">0.4-(AN17-AO17)</f>
        <v>0.39932002266582745</v>
      </c>
      <c r="AR17">
        <f t="shared" si="26"/>
        <v>4.3599999999999994</v>
      </c>
      <c r="AU17">
        <f t="shared" ref="AU17:AU80" si="39">F17+SQRT(AR17)*$F$4/COS(Z17)+SQRT(AR17)*AQ17/COS(Z17)+(0.4-AQ17)</f>
        <v>2.9232275164662949</v>
      </c>
      <c r="AV17">
        <f t="shared" ref="AV17:AV80" si="40">SQRT(AR17)*$F$4/COS(Z17)</f>
        <v>2.0880719439047688</v>
      </c>
      <c r="AW17">
        <f t="shared" ref="AW17:AW80" si="41">SQRT(AR17)*AQ17/COS(Z17)</f>
        <v>0.83380893596793049</v>
      </c>
      <c r="AX17" s="1">
        <f t="shared" ref="AX17:AX80" si="42">AU17/$C$6*360</f>
        <v>84.245115884819171</v>
      </c>
      <c r="BF17" s="7">
        <f>4+10*AU20</f>
        <v>33.229217205014365</v>
      </c>
      <c r="BG17" s="8">
        <v>0.5</v>
      </c>
      <c r="BI17" s="7">
        <v>0.5</v>
      </c>
      <c r="BJ17" s="8">
        <v>3.95</v>
      </c>
    </row>
    <row r="18" spans="1:62" x14ac:dyDescent="0.2">
      <c r="A18">
        <v>3</v>
      </c>
      <c r="B18">
        <f t="shared" si="7"/>
        <v>0.30000000000000004</v>
      </c>
      <c r="C18">
        <f t="shared" si="8"/>
        <v>9.9996666866652394E-3</v>
      </c>
      <c r="D18">
        <f t="shared" si="9"/>
        <v>0.57295559560711218</v>
      </c>
      <c r="E18">
        <f t="shared" si="10"/>
        <v>30.001499962501875</v>
      </c>
      <c r="F18">
        <f t="shared" si="11"/>
        <v>1.4999625018745633E-3</v>
      </c>
      <c r="G18">
        <f t="shared" si="27"/>
        <v>4.5935681275596876</v>
      </c>
      <c r="H18">
        <f t="shared" si="28"/>
        <v>4.5934681375586877</v>
      </c>
      <c r="I18">
        <f t="shared" si="28"/>
        <v>4.5934681353821176</v>
      </c>
      <c r="J18">
        <f t="shared" si="28"/>
        <v>4.5934681353820714</v>
      </c>
      <c r="K18">
        <f t="shared" si="28"/>
        <v>4.5934681353820714</v>
      </c>
      <c r="L18">
        <f t="shared" si="28"/>
        <v>4.5934681353820714</v>
      </c>
      <c r="M18">
        <f t="shared" si="28"/>
        <v>4.5934681353820714</v>
      </c>
      <c r="N18">
        <f t="shared" si="12"/>
        <v>4.5934681353820714</v>
      </c>
      <c r="O18">
        <f t="shared" si="12"/>
        <v>4.5934681353820714</v>
      </c>
      <c r="P18">
        <f t="shared" si="12"/>
        <v>4.5934681353820714</v>
      </c>
      <c r="Q18">
        <f t="shared" si="12"/>
        <v>4.5934681353820714</v>
      </c>
      <c r="R18">
        <f t="shared" si="12"/>
        <v>4.5934681353820714</v>
      </c>
      <c r="S18">
        <f t="shared" si="12"/>
        <v>4.5934681353820714</v>
      </c>
      <c r="T18">
        <f t="shared" si="13"/>
        <v>4.6656215467342395E-3</v>
      </c>
      <c r="U18">
        <f t="shared" si="14"/>
        <v>0.26732830762761833</v>
      </c>
      <c r="V18">
        <f t="shared" si="29"/>
        <v>1.0000108841109276</v>
      </c>
      <c r="W18" s="1">
        <f t="shared" si="15"/>
        <v>1.0787618732541655</v>
      </c>
      <c r="X18">
        <f t="shared" si="30"/>
        <v>0.83999999999999986</v>
      </c>
      <c r="Y18">
        <f t="shared" si="16"/>
        <v>4.3599999999999994</v>
      </c>
      <c r="Z18">
        <f t="shared" si="31"/>
        <v>4.7889102920127026E-3</v>
      </c>
      <c r="AA18">
        <f t="shared" si="17"/>
        <v>0.27439244073286218</v>
      </c>
      <c r="AB18">
        <f t="shared" si="32"/>
        <v>1.0000114669404669</v>
      </c>
      <c r="AC18" s="1">
        <f t="shared" si="18"/>
        <v>1.0510097821163999</v>
      </c>
      <c r="AD18" s="2">
        <f t="shared" si="33"/>
        <v>60.220200789734839</v>
      </c>
      <c r="AE18">
        <f t="shared" si="34"/>
        <v>4.7889469014315228E-3</v>
      </c>
      <c r="AF18">
        <f t="shared" si="19"/>
        <v>0.30000000000000004</v>
      </c>
      <c r="AG18">
        <f t="shared" si="20"/>
        <v>0.30478894690143155</v>
      </c>
      <c r="AH18">
        <f t="shared" si="21"/>
        <v>31</v>
      </c>
      <c r="AI18">
        <f t="shared" si="22"/>
        <v>9.9996666866652394E-3</v>
      </c>
      <c r="AJ18">
        <f t="shared" si="23"/>
        <v>0.57295559560711218</v>
      </c>
      <c r="AK18">
        <f t="shared" si="24"/>
        <v>1.5807496666866654</v>
      </c>
      <c r="AL18">
        <f t="shared" si="35"/>
        <v>90.572955595607112</v>
      </c>
      <c r="AM18">
        <f t="shared" si="25"/>
        <v>30.480418596780943</v>
      </c>
      <c r="AN18">
        <v>30.6</v>
      </c>
      <c r="AO18">
        <f t="shared" si="36"/>
        <v>30.59847011474044</v>
      </c>
      <c r="AP18">
        <f t="shared" si="37"/>
        <v>0.30478894690143155</v>
      </c>
      <c r="AQ18">
        <f t="shared" si="38"/>
        <v>0.3984701147404387</v>
      </c>
      <c r="AR18">
        <f t="shared" si="26"/>
        <v>4.3599999999999994</v>
      </c>
      <c r="AU18">
        <f t="shared" si="39"/>
        <v>2.9231546605631524</v>
      </c>
      <c r="AV18">
        <f t="shared" si="40"/>
        <v>2.0880852454567487</v>
      </c>
      <c r="AW18">
        <f t="shared" si="41"/>
        <v>0.83203956734496776</v>
      </c>
      <c r="AX18" s="1">
        <f t="shared" si="42"/>
        <v>84.243016235042148</v>
      </c>
      <c r="BF18" s="9">
        <f>4+10*AU25</f>
        <v>32.820264829510663</v>
      </c>
      <c r="BG18" s="10">
        <v>1</v>
      </c>
      <c r="BI18" s="9">
        <v>1</v>
      </c>
      <c r="BJ18" s="10">
        <v>3.8</v>
      </c>
    </row>
    <row r="19" spans="1:62" x14ac:dyDescent="0.2">
      <c r="A19">
        <v>4</v>
      </c>
      <c r="B19">
        <f t="shared" si="7"/>
        <v>0.4</v>
      </c>
      <c r="C19">
        <f t="shared" si="8"/>
        <v>1.3332543294145679E-2</v>
      </c>
      <c r="D19">
        <f t="shared" si="9"/>
        <v>0.76392099091078214</v>
      </c>
      <c r="E19">
        <f t="shared" si="10"/>
        <v>30.002666548158683</v>
      </c>
      <c r="F19">
        <f t="shared" si="11"/>
        <v>2.6665481586825024E-3</v>
      </c>
      <c r="G19">
        <f t="shared" si="27"/>
        <v>4.5885688931739539</v>
      </c>
      <c r="H19">
        <f t="shared" si="28"/>
        <v>4.5883911469954963</v>
      </c>
      <c r="I19">
        <f t="shared" si="28"/>
        <v>4.5883911401099233</v>
      </c>
      <c r="J19">
        <f t="shared" si="28"/>
        <v>4.588391140109656</v>
      </c>
      <c r="K19">
        <f t="shared" si="28"/>
        <v>4.588391140109656</v>
      </c>
      <c r="L19">
        <f t="shared" si="28"/>
        <v>4.588391140109656</v>
      </c>
      <c r="M19">
        <f t="shared" si="28"/>
        <v>4.588391140109656</v>
      </c>
      <c r="N19">
        <f t="shared" si="12"/>
        <v>4.588391140109656</v>
      </c>
      <c r="O19">
        <f t="shared" si="12"/>
        <v>4.588391140109656</v>
      </c>
      <c r="P19">
        <f t="shared" si="12"/>
        <v>4.588391140109656</v>
      </c>
      <c r="Q19">
        <f t="shared" si="12"/>
        <v>4.588391140109656</v>
      </c>
      <c r="R19">
        <f t="shared" si="12"/>
        <v>4.588391140109656</v>
      </c>
      <c r="S19">
        <f t="shared" si="12"/>
        <v>4.588391140109656</v>
      </c>
      <c r="T19">
        <f t="shared" si="13"/>
        <v>6.2240449984388834E-3</v>
      </c>
      <c r="U19">
        <f t="shared" si="14"/>
        <v>0.35662202760432882</v>
      </c>
      <c r="V19">
        <f t="shared" si="29"/>
        <v>1.00001936968072</v>
      </c>
      <c r="W19" s="1">
        <f t="shared" si="15"/>
        <v>1.0787618732541657</v>
      </c>
      <c r="X19">
        <f t="shared" si="30"/>
        <v>0.83999999999999986</v>
      </c>
      <c r="Y19">
        <f t="shared" si="16"/>
        <v>4.3599999999999994</v>
      </c>
      <c r="Z19">
        <f t="shared" si="31"/>
        <v>6.3849844268285159E-3</v>
      </c>
      <c r="AA19">
        <f t="shared" si="17"/>
        <v>0.36584344957158449</v>
      </c>
      <c r="AB19">
        <f t="shared" si="32"/>
        <v>1.0000203843593278</v>
      </c>
      <c r="AC19" s="1">
        <f t="shared" si="18"/>
        <v>1.0516059113661649</v>
      </c>
      <c r="AD19" s="2">
        <f t="shared" si="33"/>
        <v>60.254357487158892</v>
      </c>
      <c r="AE19">
        <f t="shared" si="34"/>
        <v>6.3850711959807984E-3</v>
      </c>
      <c r="AF19">
        <f t="shared" si="19"/>
        <v>0.4</v>
      </c>
      <c r="AG19">
        <f t="shared" si="20"/>
        <v>0.40638507119598083</v>
      </c>
      <c r="AH19">
        <f t="shared" si="21"/>
        <v>31</v>
      </c>
      <c r="AI19">
        <f t="shared" si="22"/>
        <v>1.3332543294145679E-2</v>
      </c>
      <c r="AJ19">
        <f t="shared" si="23"/>
        <v>0.76392099091078214</v>
      </c>
      <c r="AK19">
        <f t="shared" si="24"/>
        <v>1.5840825432941457</v>
      </c>
      <c r="AL19">
        <f t="shared" si="35"/>
        <v>90.763920990910776</v>
      </c>
      <c r="AM19">
        <f t="shared" si="25"/>
        <v>30.481589453106846</v>
      </c>
      <c r="AN19">
        <v>30.6</v>
      </c>
      <c r="AO19">
        <f t="shared" si="36"/>
        <v>30.597280362612949</v>
      </c>
      <c r="AP19">
        <f t="shared" si="37"/>
        <v>0.40638507119598083</v>
      </c>
      <c r="AQ19">
        <f t="shared" si="38"/>
        <v>0.39728036261294764</v>
      </c>
      <c r="AR19">
        <f t="shared" si="26"/>
        <v>4.3599999999999994</v>
      </c>
      <c r="AU19">
        <f t="shared" si="39"/>
        <v>2.9230527120084489</v>
      </c>
      <c r="AV19">
        <f t="shared" si="40"/>
        <v>2.0881038655739839</v>
      </c>
      <c r="AW19">
        <f t="shared" si="41"/>
        <v>0.82956266088872999</v>
      </c>
      <c r="AX19" s="1">
        <f t="shared" si="42"/>
        <v>84.240078157948616</v>
      </c>
      <c r="BF19" s="5">
        <v>4</v>
      </c>
      <c r="BG19" s="6">
        <v>1</v>
      </c>
      <c r="BI19" s="5">
        <v>1</v>
      </c>
      <c r="BJ19" s="6">
        <v>4</v>
      </c>
    </row>
    <row r="20" spans="1:62" x14ac:dyDescent="0.2">
      <c r="A20">
        <v>5</v>
      </c>
      <c r="B20">
        <f t="shared" si="7"/>
        <v>0.5</v>
      </c>
      <c r="C20">
        <f t="shared" si="8"/>
        <v>1.6665123713940747E-2</v>
      </c>
      <c r="D20">
        <f t="shared" si="9"/>
        <v>0.95486941540962422</v>
      </c>
      <c r="E20">
        <f t="shared" si="10"/>
        <v>30.004166377354998</v>
      </c>
      <c r="F20">
        <f t="shared" si="11"/>
        <v>4.1663773549984739E-3</v>
      </c>
      <c r="G20">
        <f t="shared" si="27"/>
        <v>4.5821455908844584</v>
      </c>
      <c r="H20">
        <f t="shared" si="28"/>
        <v>4.5818678902457473</v>
      </c>
      <c r="I20">
        <f t="shared" si="28"/>
        <v>4.5818678734146978</v>
      </c>
      <c r="J20">
        <f t="shared" si="28"/>
        <v>4.5818678734136773</v>
      </c>
      <c r="K20">
        <f t="shared" si="28"/>
        <v>4.5818678734136773</v>
      </c>
      <c r="L20">
        <f t="shared" si="28"/>
        <v>4.5818678734136773</v>
      </c>
      <c r="M20">
        <f t="shared" si="28"/>
        <v>4.5818678734136773</v>
      </c>
      <c r="N20">
        <f t="shared" si="12"/>
        <v>4.5818678734136773</v>
      </c>
      <c r="O20">
        <f t="shared" si="12"/>
        <v>4.5818678734136773</v>
      </c>
      <c r="P20">
        <f t="shared" si="12"/>
        <v>4.5818678734136773</v>
      </c>
      <c r="Q20">
        <f t="shared" si="12"/>
        <v>4.5818678734136773</v>
      </c>
      <c r="R20">
        <f t="shared" si="12"/>
        <v>4.5818678734136773</v>
      </c>
      <c r="S20">
        <f t="shared" si="12"/>
        <v>4.5818678734136773</v>
      </c>
      <c r="T20">
        <f t="shared" si="13"/>
        <v>7.7852317607748009E-3</v>
      </c>
      <c r="U20">
        <f t="shared" si="14"/>
        <v>0.44607407828727175</v>
      </c>
      <c r="V20">
        <f t="shared" si="29"/>
        <v>1.0000303056821267</v>
      </c>
      <c r="W20" s="1">
        <f t="shared" si="15"/>
        <v>1.0787618732541655</v>
      </c>
      <c r="X20">
        <f t="shared" si="30"/>
        <v>0.83999999999999986</v>
      </c>
      <c r="Y20">
        <f t="shared" si="16"/>
        <v>4.3599999999999994</v>
      </c>
      <c r="Z20">
        <f t="shared" si="31"/>
        <v>7.9808620679561945E-3</v>
      </c>
      <c r="AA20">
        <f t="shared" si="17"/>
        <v>0.45728319981923127</v>
      </c>
      <c r="AB20">
        <f t="shared" si="32"/>
        <v>1.0000318479248929</v>
      </c>
      <c r="AC20" s="1">
        <f t="shared" si="18"/>
        <v>1.0523723279643153</v>
      </c>
      <c r="AD20" s="2">
        <f t="shared" si="33"/>
        <v>60.298271218709772</v>
      </c>
      <c r="AE20">
        <f t="shared" si="34"/>
        <v>7.9810315170401255E-3</v>
      </c>
      <c r="AF20">
        <f t="shared" si="19"/>
        <v>0.5</v>
      </c>
      <c r="AG20">
        <f t="shared" si="20"/>
        <v>0.5079810315170401</v>
      </c>
      <c r="AH20">
        <f t="shared" si="21"/>
        <v>31</v>
      </c>
      <c r="AI20">
        <f t="shared" si="22"/>
        <v>1.6665123713940747E-2</v>
      </c>
      <c r="AJ20">
        <f t="shared" si="23"/>
        <v>0.95486941540962422</v>
      </c>
      <c r="AK20">
        <f t="shared" si="24"/>
        <v>1.5874151237139409</v>
      </c>
      <c r="AL20">
        <f t="shared" si="35"/>
        <v>90.954869415409618</v>
      </c>
      <c r="AM20">
        <f t="shared" si="25"/>
        <v>30.483094772355372</v>
      </c>
      <c r="AN20">
        <v>30.6</v>
      </c>
      <c r="AO20">
        <f t="shared" si="36"/>
        <v>30.595750885211761</v>
      </c>
      <c r="AP20">
        <f t="shared" si="37"/>
        <v>0.5079810315170401</v>
      </c>
      <c r="AQ20">
        <f t="shared" si="38"/>
        <v>0.39575088521175916</v>
      </c>
      <c r="AR20">
        <f t="shared" si="26"/>
        <v>4.3599999999999994</v>
      </c>
      <c r="AU20">
        <f t="shared" si="39"/>
        <v>2.9229217205014364</v>
      </c>
      <c r="AV20">
        <f t="shared" si="40"/>
        <v>2.0881278022016208</v>
      </c>
      <c r="AW20">
        <f t="shared" si="41"/>
        <v>0.82637842615657642</v>
      </c>
      <c r="AX20" s="1">
        <f t="shared" si="42"/>
        <v>84.236303085831921</v>
      </c>
      <c r="AZ20">
        <v>0.5</v>
      </c>
      <c r="BA20">
        <f>ASIN(AZ20/AN20)</f>
        <v>1.6340596468984715E-2</v>
      </c>
      <c r="BB20">
        <f>BA20*180/$C$3</f>
        <v>0.93627482553469632</v>
      </c>
      <c r="BC20">
        <f>AN20*COS(BA20)</f>
        <v>30.595914759980619</v>
      </c>
      <c r="BD20">
        <f>BD$15-(BC$15-BC20)</f>
        <v>0.39591475998061798</v>
      </c>
      <c r="BE20">
        <f>BD20*10</f>
        <v>3.9591475998061796</v>
      </c>
      <c r="BF20" s="7">
        <f>4+10*AU36</f>
        <v>32.794913054067884</v>
      </c>
      <c r="BG20" s="8">
        <v>2</v>
      </c>
      <c r="BI20" s="7">
        <v>2</v>
      </c>
      <c r="BJ20" s="8">
        <v>3.45</v>
      </c>
    </row>
    <row r="21" spans="1:62" x14ac:dyDescent="0.2">
      <c r="A21">
        <v>6</v>
      </c>
      <c r="B21">
        <f t="shared" si="7"/>
        <v>0.60000000000000009</v>
      </c>
      <c r="C21">
        <f t="shared" si="8"/>
        <v>1.9997333973150538E-2</v>
      </c>
      <c r="D21">
        <f t="shared" si="9"/>
        <v>1.1457966306436722</v>
      </c>
      <c r="E21">
        <f t="shared" si="10"/>
        <v>30.005999400119972</v>
      </c>
      <c r="F21">
        <f t="shared" si="11"/>
        <v>5.9994001199719094E-3</v>
      </c>
      <c r="G21">
        <f t="shared" si="27"/>
        <v>4.5743014332930159</v>
      </c>
      <c r="H21">
        <f t="shared" si="28"/>
        <v>4.5739015932290421</v>
      </c>
      <c r="I21">
        <f t="shared" si="28"/>
        <v>4.5739015582759333</v>
      </c>
      <c r="J21">
        <f t="shared" si="28"/>
        <v>4.5739015582728779</v>
      </c>
      <c r="K21">
        <f t="shared" si="28"/>
        <v>4.573901558272877</v>
      </c>
      <c r="L21">
        <f t="shared" si="28"/>
        <v>4.573901558272877</v>
      </c>
      <c r="M21">
        <f t="shared" si="28"/>
        <v>4.573901558272877</v>
      </c>
      <c r="N21">
        <f t="shared" si="12"/>
        <v>4.573901558272877</v>
      </c>
      <c r="O21">
        <f t="shared" si="12"/>
        <v>4.573901558272877</v>
      </c>
      <c r="P21">
        <f t="shared" si="12"/>
        <v>4.573901558272877</v>
      </c>
      <c r="Q21">
        <f t="shared" si="12"/>
        <v>4.573901558272877</v>
      </c>
      <c r="R21">
        <f t="shared" si="12"/>
        <v>4.573901558272877</v>
      </c>
      <c r="S21">
        <f t="shared" si="12"/>
        <v>4.573901558272877</v>
      </c>
      <c r="T21">
        <f t="shared" si="13"/>
        <v>9.3498808224502811E-3</v>
      </c>
      <c r="U21">
        <f t="shared" si="14"/>
        <v>0.53572450996054455</v>
      </c>
      <c r="V21">
        <f t="shared" si="29"/>
        <v>1.0000437117279002</v>
      </c>
      <c r="W21" s="1">
        <f t="shared" si="15"/>
        <v>1.0787618732541655</v>
      </c>
      <c r="X21">
        <f t="shared" si="30"/>
        <v>0.83999999999999986</v>
      </c>
      <c r="Y21">
        <f t="shared" si="16"/>
        <v>4.3599999999999994</v>
      </c>
      <c r="Z21">
        <f t="shared" si="31"/>
        <v>9.5764941489744904E-3</v>
      </c>
      <c r="AA21">
        <f t="shared" si="17"/>
        <v>0.54870888009403407</v>
      </c>
      <c r="AB21">
        <f t="shared" si="32"/>
        <v>1.0000458563723633</v>
      </c>
      <c r="AC21" s="1">
        <f t="shared" si="18"/>
        <v>1.0533090054484002</v>
      </c>
      <c r="AD21" s="2">
        <f t="shared" si="33"/>
        <v>60.351940468155981</v>
      </c>
      <c r="AE21">
        <f t="shared" si="34"/>
        <v>9.5767869107147591E-3</v>
      </c>
      <c r="AF21">
        <f t="shared" si="19"/>
        <v>0.60000000000000009</v>
      </c>
      <c r="AG21">
        <f t="shared" si="20"/>
        <v>0.60957678691071482</v>
      </c>
      <c r="AH21">
        <f t="shared" si="21"/>
        <v>31</v>
      </c>
      <c r="AI21">
        <f t="shared" si="22"/>
        <v>1.9997333973150538E-2</v>
      </c>
      <c r="AJ21">
        <f t="shared" si="23"/>
        <v>1.1457966306436722</v>
      </c>
      <c r="AK21">
        <f t="shared" si="24"/>
        <v>1.5907473339731506</v>
      </c>
      <c r="AL21">
        <f t="shared" si="35"/>
        <v>91.145796630643673</v>
      </c>
      <c r="AM21">
        <f t="shared" si="25"/>
        <v>30.48493450394994</v>
      </c>
      <c r="AN21">
        <v>30.6</v>
      </c>
      <c r="AO21">
        <f t="shared" si="36"/>
        <v>30.593881835388213</v>
      </c>
      <c r="AP21">
        <f t="shared" si="37"/>
        <v>0.60957678691071482</v>
      </c>
      <c r="AQ21">
        <f t="shared" si="38"/>
        <v>0.39388183538821198</v>
      </c>
      <c r="AR21">
        <f t="shared" si="26"/>
        <v>4.3599999999999994</v>
      </c>
      <c r="AU21">
        <f t="shared" si="39"/>
        <v>2.9227617499262371</v>
      </c>
      <c r="AV21">
        <f t="shared" si="40"/>
        <v>2.0881570526986812</v>
      </c>
      <c r="AW21">
        <f t="shared" si="41"/>
        <v>0.82248713249579597</v>
      </c>
      <c r="AX21" s="1">
        <f t="shared" si="42"/>
        <v>84.231692859782143</v>
      </c>
      <c r="BF21" s="9">
        <f>4+10*AU45</f>
        <v>32.722853516842207</v>
      </c>
      <c r="BG21" s="10">
        <v>3</v>
      </c>
      <c r="BI21" s="9">
        <v>3</v>
      </c>
      <c r="BJ21" s="10">
        <v>2.65</v>
      </c>
    </row>
    <row r="22" spans="1:62" x14ac:dyDescent="0.2">
      <c r="A22">
        <v>7</v>
      </c>
      <c r="B22">
        <f t="shared" si="7"/>
        <v>0.70000000000000007</v>
      </c>
      <c r="C22">
        <f t="shared" si="8"/>
        <v>2.3329100148186562E-2</v>
      </c>
      <c r="D22">
        <f t="shared" si="9"/>
        <v>1.33669840097838</v>
      </c>
      <c r="E22">
        <f t="shared" si="10"/>
        <v>30.008165555395085</v>
      </c>
      <c r="F22">
        <f t="shared" si="11"/>
        <v>8.1655553950845672E-3</v>
      </c>
      <c r="G22">
        <f t="shared" si="27"/>
        <v>4.5650403458227133</v>
      </c>
      <c r="H22">
        <f t="shared" si="28"/>
        <v>4.5644961976367258</v>
      </c>
      <c r="I22">
        <f t="shared" si="28"/>
        <v>4.5644961327670801</v>
      </c>
      <c r="J22">
        <f t="shared" si="28"/>
        <v>4.5644961327593467</v>
      </c>
      <c r="K22">
        <f t="shared" si="28"/>
        <v>4.5644961327593458</v>
      </c>
      <c r="L22">
        <f t="shared" si="28"/>
        <v>4.5644961327593458</v>
      </c>
      <c r="M22">
        <f t="shared" si="28"/>
        <v>4.5644961327593458</v>
      </c>
      <c r="N22">
        <f t="shared" si="12"/>
        <v>4.5644961327593458</v>
      </c>
      <c r="O22">
        <f t="shared" si="12"/>
        <v>4.5644961327593458</v>
      </c>
      <c r="P22">
        <f t="shared" si="12"/>
        <v>4.5644961327593458</v>
      </c>
      <c r="Q22">
        <f t="shared" si="12"/>
        <v>4.5644961327593458</v>
      </c>
      <c r="R22">
        <f t="shared" si="12"/>
        <v>4.5644961327593458</v>
      </c>
      <c r="S22">
        <f t="shared" si="12"/>
        <v>4.5644961327593458</v>
      </c>
      <c r="T22">
        <f t="shared" si="13"/>
        <v>1.0918696653106009E-2</v>
      </c>
      <c r="U22">
        <f t="shared" si="14"/>
        <v>0.62561368695180064</v>
      </c>
      <c r="V22">
        <f t="shared" si="29"/>
        <v>1.0000596119294691</v>
      </c>
      <c r="W22" s="1">
        <f t="shared" si="15"/>
        <v>1.0787618732541655</v>
      </c>
      <c r="X22">
        <f t="shared" si="30"/>
        <v>0.83999999999999986</v>
      </c>
      <c r="Y22">
        <f t="shared" si="16"/>
        <v>4.3599999999999994</v>
      </c>
      <c r="Z22">
        <f t="shared" si="31"/>
        <v>1.1171831641432326E-2</v>
      </c>
      <c r="AA22">
        <f t="shared" si="17"/>
        <v>0.64011768118981971</v>
      </c>
      <c r="AB22">
        <f t="shared" si="32"/>
        <v>1.0000624081565879</v>
      </c>
      <c r="AC22" s="1">
        <f t="shared" si="18"/>
        <v>1.0544159114847078</v>
      </c>
      <c r="AD22" s="2">
        <f t="shared" si="33"/>
        <v>60.415363382857677</v>
      </c>
      <c r="AE22">
        <f t="shared" si="34"/>
        <v>1.1172296449411076E-2</v>
      </c>
      <c r="AF22">
        <f t="shared" si="19"/>
        <v>0.70000000000000007</v>
      </c>
      <c r="AG22">
        <f t="shared" si="20"/>
        <v>0.71117229644941116</v>
      </c>
      <c r="AH22">
        <f t="shared" si="21"/>
        <v>31</v>
      </c>
      <c r="AI22">
        <f t="shared" si="22"/>
        <v>2.3329100148186562E-2</v>
      </c>
      <c r="AJ22">
        <f t="shared" si="23"/>
        <v>1.33669840097838</v>
      </c>
      <c r="AK22">
        <f t="shared" si="24"/>
        <v>1.5940791001481867</v>
      </c>
      <c r="AL22">
        <f t="shared" si="35"/>
        <v>91.336698400978378</v>
      </c>
      <c r="AM22">
        <f t="shared" si="25"/>
        <v>30.487108586092056</v>
      </c>
      <c r="AN22">
        <v>30.6</v>
      </c>
      <c r="AO22">
        <f t="shared" si="36"/>
        <v>30.591673399874168</v>
      </c>
      <c r="AP22">
        <f t="shared" si="37"/>
        <v>0.71117229644941116</v>
      </c>
      <c r="AQ22">
        <f t="shared" si="38"/>
        <v>0.39167339987416627</v>
      </c>
      <c r="AR22">
        <f t="shared" si="26"/>
        <v>4.3599999999999994</v>
      </c>
      <c r="AU22">
        <f t="shared" si="39"/>
        <v>2.9225728783406781</v>
      </c>
      <c r="AV22">
        <f t="shared" si="40"/>
        <v>2.0881916138387964</v>
      </c>
      <c r="AW22">
        <f t="shared" si="41"/>
        <v>0.81788910898096345</v>
      </c>
      <c r="AX22" s="1">
        <f t="shared" si="42"/>
        <v>84.22624972936444</v>
      </c>
      <c r="BF22" s="5">
        <v>4</v>
      </c>
      <c r="BG22" s="6">
        <v>3</v>
      </c>
      <c r="BI22" s="5">
        <v>3</v>
      </c>
      <c r="BJ22" s="6">
        <v>4</v>
      </c>
    </row>
    <row r="23" spans="1:62" x14ac:dyDescent="0.2">
      <c r="A23">
        <v>8</v>
      </c>
      <c r="B23">
        <f t="shared" si="7"/>
        <v>0.8</v>
      </c>
      <c r="C23">
        <f t="shared" si="8"/>
        <v>2.6660348374597954E-2</v>
      </c>
      <c r="D23">
        <f t="shared" si="9"/>
        <v>1.5275704941676369</v>
      </c>
      <c r="E23">
        <f t="shared" si="10"/>
        <v>30.010664771044311</v>
      </c>
      <c r="F23">
        <f t="shared" si="11"/>
        <v>1.0664771044311294E-2</v>
      </c>
      <c r="G23">
        <f t="shared" si="27"/>
        <v>4.5543669660644568</v>
      </c>
      <c r="H23">
        <f t="shared" si="28"/>
        <v>4.5536563602730187</v>
      </c>
      <c r="I23">
        <f t="shared" si="28"/>
        <v>4.553656249381782</v>
      </c>
      <c r="J23">
        <f t="shared" si="28"/>
        <v>4.5536562493644741</v>
      </c>
      <c r="K23">
        <f t="shared" si="28"/>
        <v>4.5536562493644723</v>
      </c>
      <c r="L23">
        <f t="shared" si="28"/>
        <v>4.5536562493644723</v>
      </c>
      <c r="M23">
        <f t="shared" si="28"/>
        <v>4.5536562493644723</v>
      </c>
      <c r="N23">
        <f t="shared" si="12"/>
        <v>4.5536562493644723</v>
      </c>
      <c r="O23">
        <f t="shared" si="12"/>
        <v>4.5536562493644723</v>
      </c>
      <c r="P23">
        <f t="shared" si="12"/>
        <v>4.5536562493644723</v>
      </c>
      <c r="Q23">
        <f t="shared" si="12"/>
        <v>4.5536562493644723</v>
      </c>
      <c r="R23">
        <f t="shared" si="12"/>
        <v>4.5536562493644723</v>
      </c>
      <c r="S23">
        <f t="shared" si="12"/>
        <v>4.5536562493644723</v>
      </c>
      <c r="T23">
        <f t="shared" si="13"/>
        <v>1.2492390340041447E-2</v>
      </c>
      <c r="U23">
        <f t="shared" si="14"/>
        <v>0.71578235276379443</v>
      </c>
      <c r="V23">
        <f t="shared" si="29"/>
        <v>1.0000780349824148</v>
      </c>
      <c r="W23" s="1">
        <f t="shared" si="15"/>
        <v>1.0787618732541655</v>
      </c>
      <c r="X23">
        <f t="shared" si="30"/>
        <v>0.83999999999999986</v>
      </c>
      <c r="Y23">
        <f t="shared" si="16"/>
        <v>4.3599999999999994</v>
      </c>
      <c r="Z23">
        <f t="shared" si="31"/>
        <v>1.2766825562412555E-2</v>
      </c>
      <c r="AA23">
        <f t="shared" si="17"/>
        <v>0.73150679650939343</v>
      </c>
      <c r="AB23">
        <f t="shared" si="32"/>
        <v>1.0000815014524911</v>
      </c>
      <c r="AC23" s="1">
        <f t="shared" si="18"/>
        <v>1.0556930078738243</v>
      </c>
      <c r="AD23" s="2">
        <f t="shared" si="33"/>
        <v>60.488537774085103</v>
      </c>
      <c r="AE23">
        <f t="shared" si="34"/>
        <v>1.2767519237079509E-2</v>
      </c>
      <c r="AF23">
        <f t="shared" si="19"/>
        <v>0.8</v>
      </c>
      <c r="AG23">
        <f t="shared" si="20"/>
        <v>0.81276751923707957</v>
      </c>
      <c r="AH23">
        <f t="shared" si="21"/>
        <v>31</v>
      </c>
      <c r="AI23">
        <f t="shared" si="22"/>
        <v>2.6660348374597954E-2</v>
      </c>
      <c r="AJ23">
        <f t="shared" si="23"/>
        <v>1.5275704941676369</v>
      </c>
      <c r="AK23">
        <f t="shared" si="24"/>
        <v>1.5974103483745981</v>
      </c>
      <c r="AL23">
        <f t="shared" si="35"/>
        <v>91.527570494167634</v>
      </c>
      <c r="AM23">
        <f t="shared" si="25"/>
        <v>30.48961694577163</v>
      </c>
      <c r="AN23">
        <v>30.6</v>
      </c>
      <c r="AO23">
        <f t="shared" si="36"/>
        <v>30.589125799230189</v>
      </c>
      <c r="AP23">
        <f t="shared" si="37"/>
        <v>0.81276751923707957</v>
      </c>
      <c r="AQ23">
        <f t="shared" si="38"/>
        <v>0.38912579923018742</v>
      </c>
      <c r="AR23">
        <f t="shared" si="26"/>
        <v>4.3599999999999994</v>
      </c>
      <c r="AU23">
        <f t="shared" si="39"/>
        <v>2.9223551979626006</v>
      </c>
      <c r="AV23">
        <f t="shared" si="40"/>
        <v>2.0882314818110954</v>
      </c>
      <c r="AW23">
        <f t="shared" si="41"/>
        <v>0.81258474433738115</v>
      </c>
      <c r="AX23" s="1">
        <f t="shared" si="42"/>
        <v>84.219976352224379</v>
      </c>
      <c r="BF23" s="7">
        <f>4+10*AU49</f>
        <v>32.751358824991158</v>
      </c>
      <c r="BG23" s="8">
        <v>3.5</v>
      </c>
      <c r="BI23" s="7">
        <v>3.5</v>
      </c>
      <c r="BJ23" s="8">
        <v>3.45</v>
      </c>
    </row>
    <row r="24" spans="1:62" x14ac:dyDescent="0.2">
      <c r="A24">
        <v>9</v>
      </c>
      <c r="B24">
        <f t="shared" si="7"/>
        <v>0.9</v>
      </c>
      <c r="C24">
        <f t="shared" si="8"/>
        <v>2.9991004856877904E-2</v>
      </c>
      <c r="D24">
        <f t="shared" si="9"/>
        <v>1.7184086819156525</v>
      </c>
      <c r="E24">
        <f t="shared" si="10"/>
        <v>30.013496963866107</v>
      </c>
      <c r="F24">
        <f t="shared" si="11"/>
        <v>1.3496963866106881E-2</v>
      </c>
      <c r="G24">
        <f t="shared" si="27"/>
        <v>4.542286643005367</v>
      </c>
      <c r="H24">
        <f t="shared" si="28"/>
        <v>4.5413874522770232</v>
      </c>
      <c r="I24">
        <f t="shared" si="28"/>
        <v>4.5413872742380486</v>
      </c>
      <c r="J24">
        <f t="shared" si="28"/>
        <v>4.5413872742027896</v>
      </c>
      <c r="K24">
        <f t="shared" si="28"/>
        <v>4.5413872742027825</v>
      </c>
      <c r="L24">
        <f t="shared" si="28"/>
        <v>4.5413872742027825</v>
      </c>
      <c r="M24">
        <f t="shared" si="28"/>
        <v>4.5413872742027825</v>
      </c>
      <c r="N24">
        <f t="shared" si="12"/>
        <v>4.5413872742027825</v>
      </c>
      <c r="O24">
        <f t="shared" si="12"/>
        <v>4.5413872742027825</v>
      </c>
      <c r="P24">
        <f t="shared" si="12"/>
        <v>4.5413872742027825</v>
      </c>
      <c r="Q24">
        <f t="shared" si="12"/>
        <v>4.5413872742027825</v>
      </c>
      <c r="R24">
        <f t="shared" si="12"/>
        <v>4.5413872742027825</v>
      </c>
      <c r="S24">
        <f t="shared" si="12"/>
        <v>4.5413872742027825</v>
      </c>
      <c r="T24">
        <f t="shared" si="13"/>
        <v>1.4071680747448925E-2</v>
      </c>
      <c r="U24">
        <f t="shared" si="14"/>
        <v>0.80627169649556152</v>
      </c>
      <c r="V24">
        <f t="shared" si="29"/>
        <v>1.0000990142686934</v>
      </c>
      <c r="W24" s="1">
        <f t="shared" si="15"/>
        <v>1.0787618732541657</v>
      </c>
      <c r="X24">
        <f t="shared" si="30"/>
        <v>0.83999999999999986</v>
      </c>
      <c r="Y24">
        <f t="shared" si="16"/>
        <v>4.3599999999999994</v>
      </c>
      <c r="Z24">
        <f t="shared" si="31"/>
        <v>1.4361426982079185E-2</v>
      </c>
      <c r="AA24">
        <f t="shared" si="17"/>
        <v>0.82287342249697704</v>
      </c>
      <c r="AB24">
        <f t="shared" si="32"/>
        <v>1.0001031341555791</v>
      </c>
      <c r="AC24" s="1">
        <f t="shared" si="18"/>
        <v>1.0571402505571954</v>
      </c>
      <c r="AD24" s="2">
        <f t="shared" si="33"/>
        <v>60.571461117394612</v>
      </c>
      <c r="AE24">
        <f t="shared" si="34"/>
        <v>1.4362414414447978E-2</v>
      </c>
      <c r="AF24" s="3">
        <f t="shared" si="19"/>
        <v>0.9</v>
      </c>
      <c r="AG24" s="3">
        <f t="shared" si="20"/>
        <v>0.91436241441444799</v>
      </c>
      <c r="AH24" s="3">
        <f t="shared" si="21"/>
        <v>31</v>
      </c>
      <c r="AI24" s="3">
        <f t="shared" si="22"/>
        <v>2.9991004856877904E-2</v>
      </c>
      <c r="AJ24" s="3">
        <f t="shared" si="23"/>
        <v>1.7184086819156525</v>
      </c>
      <c r="AK24" s="3">
        <f t="shared" si="24"/>
        <v>1.600741004856878</v>
      </c>
      <c r="AL24" s="3">
        <f t="shared" si="35"/>
        <v>91.718408681915648</v>
      </c>
      <c r="AM24" s="3">
        <f t="shared" si="25"/>
        <v>30.492459498779237</v>
      </c>
      <c r="AN24" s="3">
        <v>30.6</v>
      </c>
      <c r="AO24">
        <f t="shared" si="36"/>
        <v>30.586239287784423</v>
      </c>
      <c r="AP24" s="3">
        <f t="shared" si="37"/>
        <v>0.91436241441444799</v>
      </c>
      <c r="AQ24">
        <f t="shared" si="38"/>
        <v>0.38623928778442151</v>
      </c>
      <c r="AR24">
        <f t="shared" si="26"/>
        <v>4.3599999999999994</v>
      </c>
      <c r="AU24">
        <f t="shared" si="39"/>
        <v>2.92210881515373</v>
      </c>
      <c r="AV24">
        <f t="shared" si="40"/>
        <v>2.0882766522212663</v>
      </c>
      <c r="AW24">
        <f t="shared" si="41"/>
        <v>0.80657448685077804</v>
      </c>
      <c r="AX24" s="1">
        <f t="shared" si="42"/>
        <v>84.212875793623169</v>
      </c>
      <c r="AZ24" s="3">
        <v>1</v>
      </c>
      <c r="BA24">
        <f>ASIN(AZ24/AN24)</f>
        <v>3.268555816386956E-2</v>
      </c>
      <c r="BB24">
        <f>BA24*180/$C$3</f>
        <v>1.8727997674666625</v>
      </c>
      <c r="BC24">
        <f>AN24*COS(BA24)</f>
        <v>30.583655765784442</v>
      </c>
      <c r="BD24">
        <f>BD$15-(BC$15-BC24)</f>
        <v>0.38365576578444094</v>
      </c>
      <c r="BE24">
        <f>BD24*10</f>
        <v>3.8365576578444092</v>
      </c>
      <c r="BF24" s="9">
        <f>4+10*AU54</f>
        <v>32.787964752790828</v>
      </c>
      <c r="BG24" s="10">
        <v>4</v>
      </c>
      <c r="BI24" s="9">
        <v>4</v>
      </c>
      <c r="BJ24" s="10">
        <v>2.85</v>
      </c>
    </row>
    <row r="25" spans="1:62" x14ac:dyDescent="0.2">
      <c r="A25">
        <v>10</v>
      </c>
      <c r="B25">
        <f t="shared" si="7"/>
        <v>1</v>
      </c>
      <c r="C25">
        <f t="shared" si="8"/>
        <v>3.3320995878247196E-2</v>
      </c>
      <c r="D25">
        <f t="shared" si="9"/>
        <v>1.9092087404375284</v>
      </c>
      <c r="E25">
        <f t="shared" si="10"/>
        <v>30.016662039607269</v>
      </c>
      <c r="F25">
        <f t="shared" si="11"/>
        <v>1.6662039607268753E-2</v>
      </c>
      <c r="G25">
        <f t="shared" si="27"/>
        <v>4.5288054361390788</v>
      </c>
      <c r="H25">
        <f t="shared" si="28"/>
        <v>4.5276955582256502</v>
      </c>
      <c r="I25">
        <f t="shared" si="28"/>
        <v>4.5276952861603199</v>
      </c>
      <c r="J25">
        <f t="shared" si="28"/>
        <v>4.5276952860936115</v>
      </c>
      <c r="K25">
        <f t="shared" si="28"/>
        <v>4.5276952860935955</v>
      </c>
      <c r="L25">
        <f t="shared" si="28"/>
        <v>4.5276952860935955</v>
      </c>
      <c r="M25">
        <f t="shared" si="28"/>
        <v>4.5276952860935955</v>
      </c>
      <c r="N25">
        <f t="shared" si="12"/>
        <v>4.5276952860935955</v>
      </c>
      <c r="O25">
        <f t="shared" si="12"/>
        <v>4.5276952860935955</v>
      </c>
      <c r="P25">
        <f t="shared" si="12"/>
        <v>4.5276952860935955</v>
      </c>
      <c r="Q25">
        <f t="shared" si="12"/>
        <v>4.5276952860935955</v>
      </c>
      <c r="R25">
        <f t="shared" si="12"/>
        <v>4.5276952860935955</v>
      </c>
      <c r="S25">
        <f t="shared" si="12"/>
        <v>4.5276952860935955</v>
      </c>
      <c r="T25">
        <f t="shared" si="13"/>
        <v>1.56572957022416E-2</v>
      </c>
      <c r="U25">
        <f t="shared" si="14"/>
        <v>0.89712342078735874</v>
      </c>
      <c r="V25">
        <f t="shared" si="29"/>
        <v>1.0001225879762203</v>
      </c>
      <c r="W25" s="1">
        <f t="shared" si="15"/>
        <v>1.0787618732541655</v>
      </c>
      <c r="X25">
        <f t="shared" si="30"/>
        <v>0.83999999999999986</v>
      </c>
      <c r="Y25">
        <f t="shared" si="16"/>
        <v>4.3599999999999994</v>
      </c>
      <c r="Z25">
        <f t="shared" si="31"/>
        <v>1.5955587031205393E-2</v>
      </c>
      <c r="AA25">
        <f t="shared" si="17"/>
        <v>0.9142147590695433</v>
      </c>
      <c r="AB25">
        <f t="shared" si="32"/>
        <v>1.0001273038825205</v>
      </c>
      <c r="AC25" s="1">
        <f t="shared" si="18"/>
        <v>1.0587575896247092</v>
      </c>
      <c r="AD25" s="2">
        <f t="shared" si="33"/>
        <v>60.664130553063082</v>
      </c>
      <c r="AE25">
        <f t="shared" si="34"/>
        <v>1.5956941164244353E-2</v>
      </c>
      <c r="AF25" s="3">
        <f t="shared" si="19"/>
        <v>1</v>
      </c>
      <c r="AG25" s="3">
        <f t="shared" si="20"/>
        <v>1.0159569411642444</v>
      </c>
      <c r="AH25" s="3">
        <f t="shared" si="21"/>
        <v>31</v>
      </c>
      <c r="AI25" s="3">
        <f t="shared" si="22"/>
        <v>3.3320995878247196E-2</v>
      </c>
      <c r="AJ25" s="3">
        <f t="shared" si="23"/>
        <v>1.9092087404375284</v>
      </c>
      <c r="AK25" s="3">
        <f t="shared" si="24"/>
        <v>1.6040709958782473</v>
      </c>
      <c r="AL25" s="3">
        <f t="shared" si="35"/>
        <v>91.909208740437535</v>
      </c>
      <c r="AM25" s="3">
        <f>AG25/SIN(AI25)</f>
        <v>30.495636149720294</v>
      </c>
      <c r="AN25">
        <v>30.65</v>
      </c>
      <c r="AO25">
        <f t="shared" si="36"/>
        <v>30.632986398911079</v>
      </c>
      <c r="AP25" s="3">
        <f t="shared" si="37"/>
        <v>1.0159569411642444</v>
      </c>
      <c r="AQ25">
        <f t="shared" ref="AQ25:AQ44" si="43">0.4-(BC$25-AO25)</f>
        <v>0.39930395621412063</v>
      </c>
      <c r="AR25">
        <f>$AS$3</f>
        <v>4.1899999999999995</v>
      </c>
      <c r="AU25">
        <f t="shared" si="39"/>
        <v>2.882026482951066</v>
      </c>
      <c r="AV25">
        <f t="shared" si="40"/>
        <v>2.0472095335944065</v>
      </c>
      <c r="AW25">
        <f t="shared" si="41"/>
        <v>0.81745886596351125</v>
      </c>
      <c r="AX25" s="1">
        <f t="shared" si="42"/>
        <v>83.057734532012049</v>
      </c>
      <c r="AZ25" s="3">
        <v>1</v>
      </c>
      <c r="BA25">
        <f>ASIN(AZ25/AN25)</f>
        <v>3.2632218564410953E-2</v>
      </c>
      <c r="BB25">
        <f>BA25*180/$C$3</f>
        <v>1.869743543400914</v>
      </c>
      <c r="BC25">
        <f>AN25*COS(BA25)</f>
        <v>30.633682442696959</v>
      </c>
      <c r="BD25">
        <f>BD$15-(BC$25-BC25)</f>
        <v>0.4</v>
      </c>
      <c r="BE25">
        <f>BD25*10</f>
        <v>4</v>
      </c>
      <c r="BF25" s="5">
        <v>4</v>
      </c>
      <c r="BG25" s="6">
        <v>4</v>
      </c>
      <c r="BI25" s="11">
        <v>4</v>
      </c>
      <c r="BJ25" s="6">
        <v>4</v>
      </c>
    </row>
    <row r="26" spans="1:62" x14ac:dyDescent="0.2">
      <c r="A26">
        <v>11</v>
      </c>
      <c r="B26">
        <f t="shared" si="7"/>
        <v>1.1000000000000001</v>
      </c>
      <c r="C26">
        <f t="shared" si="8"/>
        <v>3.6650247810411644E-2</v>
      </c>
      <c r="D26">
        <f t="shared" si="9"/>
        <v>2.099966451018334</v>
      </c>
      <c r="E26">
        <f t="shared" si="10"/>
        <v>30.020159892978587</v>
      </c>
      <c r="F26">
        <f t="shared" si="11"/>
        <v>2.0159892978586669E-2</v>
      </c>
      <c r="G26">
        <f t="shared" si="27"/>
        <v>4.5139301144586543</v>
      </c>
      <c r="H26">
        <f t="shared" si="28"/>
        <v>4.5125874751182122</v>
      </c>
      <c r="I26">
        <f t="shared" si="28"/>
        <v>4.5125870756399946</v>
      </c>
      <c r="J26">
        <f t="shared" si="28"/>
        <v>4.5125870755211022</v>
      </c>
      <c r="K26">
        <f t="shared" si="28"/>
        <v>4.5125870755210675</v>
      </c>
      <c r="L26">
        <f t="shared" si="28"/>
        <v>4.5125870755210675</v>
      </c>
      <c r="M26">
        <f t="shared" si="28"/>
        <v>4.5125870755210675</v>
      </c>
      <c r="N26">
        <f t="shared" si="12"/>
        <v>4.5125870755210675</v>
      </c>
      <c r="O26">
        <f t="shared" si="12"/>
        <v>4.5125870755210675</v>
      </c>
      <c r="P26">
        <f t="shared" si="12"/>
        <v>4.5125870755210675</v>
      </c>
      <c r="Q26">
        <f t="shared" si="12"/>
        <v>4.5125870755210675</v>
      </c>
      <c r="R26">
        <f t="shared" si="12"/>
        <v>4.5125870755210675</v>
      </c>
      <c r="S26">
        <f t="shared" si="12"/>
        <v>4.5125870755210675</v>
      </c>
      <c r="T26">
        <f t="shared" si="13"/>
        <v>1.7249973210720793E-2</v>
      </c>
      <c r="U26">
        <f t="shared" si="14"/>
        <v>0.98837981153262533</v>
      </c>
      <c r="V26">
        <f t="shared" si="29"/>
        <v>1.0001487992365534</v>
      </c>
      <c r="W26" s="1">
        <f t="shared" si="15"/>
        <v>1.0787618732541655</v>
      </c>
      <c r="X26">
        <f t="shared" si="30"/>
        <v>0.79749999999999988</v>
      </c>
      <c r="Y26">
        <f>$AS$3</f>
        <v>4.1899999999999995</v>
      </c>
      <c r="Z26">
        <f t="shared" si="31"/>
        <v>1.7901765731265475E-2</v>
      </c>
      <c r="AA26">
        <f t="shared" si="17"/>
        <v>1.0257258735087651</v>
      </c>
      <c r="AB26">
        <f t="shared" si="32"/>
        <v>1.0001602580074129</v>
      </c>
      <c r="AC26" s="1">
        <f t="shared" si="18"/>
        <v>1.0398697208411538</v>
      </c>
      <c r="AD26" s="2">
        <f t="shared" si="33"/>
        <v>59.581903470128182</v>
      </c>
      <c r="AE26">
        <f t="shared" si="34"/>
        <v>1.7903678321919914E-2</v>
      </c>
      <c r="AF26">
        <f t="shared" si="19"/>
        <v>1.1000000000000001</v>
      </c>
      <c r="AG26">
        <f t="shared" si="20"/>
        <v>1.1179036783219201</v>
      </c>
      <c r="AH26">
        <f t="shared" si="21"/>
        <v>31</v>
      </c>
      <c r="AI26">
        <f t="shared" si="22"/>
        <v>3.6650247810411644E-2</v>
      </c>
      <c r="AJ26">
        <f t="shared" si="23"/>
        <v>2.099966451018334</v>
      </c>
      <c r="AK26">
        <f t="shared" si="24"/>
        <v>1.6074002478104117</v>
      </c>
      <c r="AL26">
        <f t="shared" si="35"/>
        <v>92.099966451018332</v>
      </c>
      <c r="AM26">
        <f t="shared" ref="AM26:AM89" si="44">AG26/SIN(AI26)</f>
        <v>30.508770152884484</v>
      </c>
      <c r="AN26">
        <v>30.65</v>
      </c>
      <c r="AO26">
        <f t="shared" si="36"/>
        <v>30.629417140948068</v>
      </c>
      <c r="AP26">
        <f t="shared" si="37"/>
        <v>1.1179036783219201</v>
      </c>
      <c r="AQ26">
        <f t="shared" si="43"/>
        <v>0.39573469825110907</v>
      </c>
      <c r="AR26">
        <f>$AS$3</f>
        <v>4.1899999999999995</v>
      </c>
      <c r="AU26">
        <f t="shared" si="39"/>
        <v>2.8818807252138186</v>
      </c>
      <c r="AV26">
        <f t="shared" si="40"/>
        <v>2.0472769890057223</v>
      </c>
      <c r="AW26">
        <f t="shared" si="41"/>
        <v>0.81017854148061863</v>
      </c>
      <c r="AX26" s="1">
        <f t="shared" si="42"/>
        <v>83.053533908763811</v>
      </c>
      <c r="AZ26">
        <v>1</v>
      </c>
      <c r="BF26" s="7">
        <f>4+10*AU59</f>
        <v>32.661101428935417</v>
      </c>
      <c r="BG26" s="8">
        <v>4.5</v>
      </c>
      <c r="BI26" s="7">
        <v>4.5</v>
      </c>
      <c r="BJ26" s="8">
        <v>3.3</v>
      </c>
    </row>
    <row r="27" spans="1:62" x14ac:dyDescent="0.2">
      <c r="A27">
        <v>12</v>
      </c>
      <c r="B27">
        <f t="shared" si="7"/>
        <v>1.2000000000000002</v>
      </c>
      <c r="C27">
        <f t="shared" si="8"/>
        <v>3.9978687123290051E-2</v>
      </c>
      <c r="D27">
        <f t="shared" si="9"/>
        <v>2.2906776005704943</v>
      </c>
      <c r="E27">
        <f t="shared" si="10"/>
        <v>30.023990407672329</v>
      </c>
      <c r="F27">
        <f t="shared" si="11"/>
        <v>2.3990407672329184E-2</v>
      </c>
      <c r="G27">
        <f t="shared" si="27"/>
        <v>4.4976681553322599</v>
      </c>
      <c r="H27">
        <f t="shared" si="28"/>
        <v>4.4960707112428029</v>
      </c>
      <c r="I27">
        <f t="shared" si="28"/>
        <v>4.4960701436744115</v>
      </c>
      <c r="J27">
        <f t="shared" si="28"/>
        <v>4.4960701434726849</v>
      </c>
      <c r="K27">
        <f t="shared" si="28"/>
        <v>4.4960701434726129</v>
      </c>
      <c r="L27">
        <f t="shared" si="28"/>
        <v>4.4960701434726129</v>
      </c>
      <c r="M27">
        <f t="shared" si="28"/>
        <v>4.4960701434726129</v>
      </c>
      <c r="N27">
        <f t="shared" si="12"/>
        <v>4.4960701434726129</v>
      </c>
      <c r="O27">
        <f t="shared" si="12"/>
        <v>4.4960701434726129</v>
      </c>
      <c r="P27">
        <f t="shared" si="12"/>
        <v>4.4960701434726129</v>
      </c>
      <c r="Q27">
        <f t="shared" si="12"/>
        <v>4.4960701434726129</v>
      </c>
      <c r="R27">
        <f t="shared" si="12"/>
        <v>4.4960701434726129</v>
      </c>
      <c r="S27">
        <f t="shared" si="12"/>
        <v>4.4960701434726129</v>
      </c>
      <c r="T27">
        <f t="shared" si="13"/>
        <v>1.8850462710515787E-2</v>
      </c>
      <c r="U27">
        <f t="shared" si="14"/>
        <v>1.0800838096109635</v>
      </c>
      <c r="V27">
        <f t="shared" si="29"/>
        <v>1.0001776962815179</v>
      </c>
      <c r="W27" s="1">
        <f t="shared" si="15"/>
        <v>1.0787618732541653</v>
      </c>
      <c r="X27">
        <f t="shared" si="30"/>
        <v>0.79749999999999988</v>
      </c>
      <c r="Y27">
        <f t="shared" ref="Y27:Y45" si="45">$AS$3</f>
        <v>4.1899999999999995</v>
      </c>
      <c r="Z27">
        <f t="shared" si="31"/>
        <v>1.9526905372778174E-2</v>
      </c>
      <c r="AA27">
        <f t="shared" si="17"/>
        <v>1.1188422623269365</v>
      </c>
      <c r="AB27">
        <f t="shared" si="32"/>
        <v>1.0001906803109402</v>
      </c>
      <c r="AC27" s="1">
        <f t="shared" si="18"/>
        <v>1.0418276969157778</v>
      </c>
      <c r="AD27" s="2">
        <f t="shared" si="33"/>
        <v>59.694090544275028</v>
      </c>
      <c r="AE27">
        <f t="shared" si="34"/>
        <v>1.9529387621261957E-2</v>
      </c>
      <c r="AF27">
        <f t="shared" si="19"/>
        <v>1.2000000000000002</v>
      </c>
      <c r="AG27">
        <f t="shared" si="20"/>
        <v>1.2195293876212621</v>
      </c>
      <c r="AH27">
        <f t="shared" si="21"/>
        <v>31</v>
      </c>
      <c r="AI27">
        <f t="shared" si="22"/>
        <v>3.9978687123290051E-2</v>
      </c>
      <c r="AJ27">
        <f t="shared" si="23"/>
        <v>2.2906776005704943</v>
      </c>
      <c r="AK27">
        <f t="shared" si="24"/>
        <v>1.6107286871232902</v>
      </c>
      <c r="AL27">
        <f t="shared" si="35"/>
        <v>92.29067760057049</v>
      </c>
      <c r="AM27">
        <f t="shared" si="44"/>
        <v>30.512615529846059</v>
      </c>
      <c r="AN27">
        <v>30.65</v>
      </c>
      <c r="AO27">
        <f t="shared" si="36"/>
        <v>30.625509384822845</v>
      </c>
      <c r="AP27">
        <f t="shared" si="37"/>
        <v>1.2195293876212621</v>
      </c>
      <c r="AQ27">
        <f t="shared" si="43"/>
        <v>0.39182694212588631</v>
      </c>
      <c r="AR27">
        <f t="shared" ref="AR27:AR44" si="46">$AS$3</f>
        <v>4.1899999999999995</v>
      </c>
      <c r="AU27">
        <f t="shared" si="39"/>
        <v>2.8817054099420609</v>
      </c>
      <c r="AV27">
        <f t="shared" si="40"/>
        <v>2.0473392619079549</v>
      </c>
      <c r="AW27">
        <f t="shared" si="41"/>
        <v>0.80220268248766302</v>
      </c>
      <c r="AX27" s="1">
        <f t="shared" si="42"/>
        <v>83.048481460638442</v>
      </c>
      <c r="BF27" s="9">
        <f>4+10*AU64</f>
        <v>32.780478319854566</v>
      </c>
      <c r="BG27" s="10">
        <v>5</v>
      </c>
      <c r="BI27" s="9">
        <v>5</v>
      </c>
      <c r="BJ27" s="10">
        <v>2.6</v>
      </c>
    </row>
    <row r="28" spans="1:62" x14ac:dyDescent="0.2">
      <c r="A28">
        <v>13</v>
      </c>
      <c r="B28">
        <f t="shared" si="7"/>
        <v>1.3</v>
      </c>
      <c r="C28">
        <f t="shared" si="8"/>
        <v>4.3306240394709643E-2</v>
      </c>
      <c r="D28">
        <f t="shared" si="9"/>
        <v>2.4813379821893156</v>
      </c>
      <c r="E28">
        <f t="shared" si="10"/>
        <v>30.028153456381563</v>
      </c>
      <c r="F28">
        <f t="shared" si="11"/>
        <v>2.8153456381563302E-2</v>
      </c>
      <c r="G28">
        <f t="shared" si="27"/>
        <v>4.4800277432620268</v>
      </c>
      <c r="H28">
        <f t="shared" si="28"/>
        <v>4.4781534849249045</v>
      </c>
      <c r="I28">
        <f t="shared" si="28"/>
        <v>4.4781527004845474</v>
      </c>
      <c r="J28">
        <f t="shared" si="28"/>
        <v>4.4781527001560963</v>
      </c>
      <c r="K28">
        <f t="shared" si="28"/>
        <v>4.4781527001559578</v>
      </c>
      <c r="L28">
        <f t="shared" si="28"/>
        <v>4.4781527001559578</v>
      </c>
      <c r="M28">
        <f t="shared" si="28"/>
        <v>4.4781527001559578</v>
      </c>
      <c r="N28">
        <f t="shared" si="12"/>
        <v>4.4781527001559578</v>
      </c>
      <c r="O28">
        <f t="shared" si="12"/>
        <v>4.4781527001559578</v>
      </c>
      <c r="P28">
        <f t="shared" si="12"/>
        <v>4.4781527001559578</v>
      </c>
      <c r="Q28">
        <f t="shared" si="12"/>
        <v>4.4781527001559578</v>
      </c>
      <c r="R28">
        <f t="shared" si="12"/>
        <v>4.4781527001559578</v>
      </c>
      <c r="S28">
        <f t="shared" si="12"/>
        <v>4.4781527001559578</v>
      </c>
      <c r="T28">
        <f t="shared" si="13"/>
        <v>2.0459526362445277E-2</v>
      </c>
      <c r="U28">
        <f t="shared" si="14"/>
        <v>1.1722790849085309</v>
      </c>
      <c r="V28">
        <f t="shared" si="29"/>
        <v>1.0002093326197541</v>
      </c>
      <c r="W28" s="1">
        <f t="shared" si="15"/>
        <v>1.0787618732541655</v>
      </c>
      <c r="X28">
        <f t="shared" si="30"/>
        <v>0.79749999999999988</v>
      </c>
      <c r="Y28">
        <f t="shared" si="45"/>
        <v>4.1899999999999995</v>
      </c>
      <c r="Z28">
        <f t="shared" si="31"/>
        <v>2.1151447680711911E-2</v>
      </c>
      <c r="AA28">
        <f t="shared" si="17"/>
        <v>1.2119244254426687</v>
      </c>
      <c r="AB28">
        <f t="shared" si="32"/>
        <v>1.0002237335754598</v>
      </c>
      <c r="AC28" s="1">
        <f t="shared" si="18"/>
        <v>1.0439556381370347</v>
      </c>
      <c r="AD28" s="2">
        <f t="shared" si="33"/>
        <v>59.816016191203637</v>
      </c>
      <c r="AE28">
        <f t="shared" si="34"/>
        <v>2.1154602516531493E-2</v>
      </c>
      <c r="AF28">
        <f t="shared" si="19"/>
        <v>1.3</v>
      </c>
      <c r="AG28">
        <f t="shared" si="20"/>
        <v>1.3211546025165315</v>
      </c>
      <c r="AH28">
        <f t="shared" si="21"/>
        <v>31</v>
      </c>
      <c r="AI28">
        <f t="shared" si="22"/>
        <v>4.3306240394709643E-2</v>
      </c>
      <c r="AJ28">
        <f t="shared" si="23"/>
        <v>2.4813379821893156</v>
      </c>
      <c r="AK28">
        <f t="shared" si="24"/>
        <v>1.6140562403947096</v>
      </c>
      <c r="AL28">
        <f t="shared" si="35"/>
        <v>92.481337982189316</v>
      </c>
      <c r="AM28">
        <f t="shared" si="44"/>
        <v>30.516794726131685</v>
      </c>
      <c r="AN28">
        <v>30.65</v>
      </c>
      <c r="AO28">
        <f t="shared" si="36"/>
        <v>30.621263519771588</v>
      </c>
      <c r="AP28">
        <f t="shared" si="37"/>
        <v>1.3211546025165315</v>
      </c>
      <c r="AQ28">
        <f t="shared" si="43"/>
        <v>0.38758107707462985</v>
      </c>
      <c r="AR28">
        <f t="shared" si="46"/>
        <v>4.1899999999999995</v>
      </c>
      <c r="AU28">
        <f t="shared" si="39"/>
        <v>2.8815154789216777</v>
      </c>
      <c r="AV28">
        <f t="shared" si="40"/>
        <v>2.0474069202530258</v>
      </c>
      <c r="AW28">
        <f t="shared" si="41"/>
        <v>0.79353617936171861</v>
      </c>
      <c r="AX28" s="1">
        <f t="shared" si="42"/>
        <v>83.04300779814308</v>
      </c>
      <c r="BF28" s="5">
        <v>4</v>
      </c>
      <c r="BG28" s="6">
        <v>5</v>
      </c>
      <c r="BI28" s="5">
        <v>5</v>
      </c>
      <c r="BJ28" s="6">
        <v>4</v>
      </c>
    </row>
    <row r="29" spans="1:62" x14ac:dyDescent="0.2">
      <c r="A29">
        <v>14</v>
      </c>
      <c r="B29">
        <f t="shared" si="7"/>
        <v>1.4000000000000001</v>
      </c>
      <c r="C29">
        <f t="shared" si="8"/>
        <v>4.6632834320065798E-2</v>
      </c>
      <c r="D29">
        <f t="shared" si="9"/>
        <v>2.6719433957064598</v>
      </c>
      <c r="E29">
        <f t="shared" si="10"/>
        <v>30.03264890082125</v>
      </c>
      <c r="F29">
        <f t="shared" si="11"/>
        <v>3.2648900821250493E-2</v>
      </c>
      <c r="G29">
        <f t="shared" si="27"/>
        <v>4.4610177685267809</v>
      </c>
      <c r="H29">
        <f t="shared" si="28"/>
        <v>4.4588447231589159</v>
      </c>
      <c r="I29">
        <f t="shared" si="28"/>
        <v>4.4588436641119058</v>
      </c>
      <c r="J29">
        <f t="shared" si="28"/>
        <v>4.4588436635955206</v>
      </c>
      <c r="K29">
        <f t="shared" si="28"/>
        <v>4.4588436635952693</v>
      </c>
      <c r="L29">
        <f t="shared" si="28"/>
        <v>4.4588436635952693</v>
      </c>
      <c r="M29">
        <f t="shared" si="28"/>
        <v>4.4588436635952693</v>
      </c>
      <c r="N29">
        <f t="shared" si="12"/>
        <v>4.4588436635952693</v>
      </c>
      <c r="O29">
        <f t="shared" si="12"/>
        <v>4.4588436635952693</v>
      </c>
      <c r="P29">
        <f t="shared" si="12"/>
        <v>4.4588436635952693</v>
      </c>
      <c r="Q29">
        <f t="shared" si="12"/>
        <v>4.4588436635952693</v>
      </c>
      <c r="R29">
        <f t="shared" si="12"/>
        <v>4.4588436635952693</v>
      </c>
      <c r="S29">
        <f t="shared" si="12"/>
        <v>4.4588436635952693</v>
      </c>
      <c r="T29">
        <f t="shared" si="13"/>
        <v>2.2077940387195658E-2</v>
      </c>
      <c r="U29">
        <f t="shared" si="14"/>
        <v>1.2650101129063245</v>
      </c>
      <c r="V29">
        <f t="shared" si="29"/>
        <v>1.0002437672342923</v>
      </c>
      <c r="W29" s="1">
        <f t="shared" si="15"/>
        <v>1.0787618732541655</v>
      </c>
      <c r="X29">
        <f t="shared" si="30"/>
        <v>0.79749999999999988</v>
      </c>
      <c r="Y29">
        <f t="shared" si="45"/>
        <v>4.1899999999999995</v>
      </c>
      <c r="Z29">
        <f t="shared" si="31"/>
        <v>2.277534329255046E-2</v>
      </c>
      <c r="AA29">
        <f t="shared" si="17"/>
        <v>1.3049695345087005</v>
      </c>
      <c r="AB29">
        <f t="shared" si="32"/>
        <v>1.0002594141984074</v>
      </c>
      <c r="AC29" s="1">
        <f t="shared" si="18"/>
        <v>1.0462534712418894</v>
      </c>
      <c r="AD29" s="2">
        <f t="shared" si="33"/>
        <v>59.947676213127515</v>
      </c>
      <c r="AE29">
        <f t="shared" si="34"/>
        <v>2.2779282090113356E-2</v>
      </c>
      <c r="AF29">
        <f t="shared" si="19"/>
        <v>1.4000000000000001</v>
      </c>
      <c r="AG29">
        <f t="shared" si="20"/>
        <v>1.4227792820901135</v>
      </c>
      <c r="AH29">
        <f t="shared" si="21"/>
        <v>31</v>
      </c>
      <c r="AI29">
        <f t="shared" si="22"/>
        <v>4.6632834320065798E-2</v>
      </c>
      <c r="AJ29">
        <f t="shared" si="23"/>
        <v>2.6719433957064598</v>
      </c>
      <c r="AK29">
        <f t="shared" si="24"/>
        <v>1.6173828343200658</v>
      </c>
      <c r="AL29">
        <f t="shared" si="35"/>
        <v>92.671943395706464</v>
      </c>
      <c r="AM29">
        <f t="shared" si="44"/>
        <v>30.521307601696357</v>
      </c>
      <c r="AN29">
        <v>30.65</v>
      </c>
      <c r="AO29">
        <f t="shared" si="36"/>
        <v>30.616679968407848</v>
      </c>
      <c r="AP29">
        <f t="shared" si="37"/>
        <v>1.4227792820901135</v>
      </c>
      <c r="AQ29">
        <f t="shared" si="43"/>
        <v>0.38299752571088919</v>
      </c>
      <c r="AR29">
        <f t="shared" si="46"/>
        <v>4.1899999999999995</v>
      </c>
      <c r="AU29">
        <f t="shared" si="39"/>
        <v>2.8813110891230038</v>
      </c>
      <c r="AV29">
        <f t="shared" si="40"/>
        <v>2.0474799566666695</v>
      </c>
      <c r="AW29">
        <f t="shared" si="41"/>
        <v>0.78417975734597301</v>
      </c>
      <c r="AX29" s="1">
        <f t="shared" si="42"/>
        <v>83.0371174450392</v>
      </c>
      <c r="BF29" s="7">
        <f>4+10*AU69</f>
        <v>32.689838094278457</v>
      </c>
      <c r="BG29" s="8">
        <v>5.5</v>
      </c>
      <c r="BI29" s="7">
        <v>5.5</v>
      </c>
      <c r="BJ29" s="8">
        <v>3.15</v>
      </c>
    </row>
    <row r="30" spans="1:62" x14ac:dyDescent="0.2">
      <c r="A30">
        <v>15</v>
      </c>
      <c r="B30">
        <f t="shared" si="7"/>
        <v>1.5</v>
      </c>
      <c r="C30">
        <f t="shared" si="8"/>
        <v>4.9958395721942765E-2</v>
      </c>
      <c r="D30">
        <f t="shared" si="9"/>
        <v>2.8624896482411892</v>
      </c>
      <c r="E30">
        <f t="shared" si="10"/>
        <v>30.037476591751179</v>
      </c>
      <c r="F30">
        <f t="shared" si="11"/>
        <v>3.7476591751179456E-2</v>
      </c>
      <c r="G30">
        <f t="shared" si="27"/>
        <v>4.4406478257088882</v>
      </c>
      <c r="H30">
        <f t="shared" si="28"/>
        <v>4.4381540601228533</v>
      </c>
      <c r="I30">
        <f t="shared" si="28"/>
        <v>4.4381526588946132</v>
      </c>
      <c r="J30">
        <f t="shared" si="28"/>
        <v>4.4381526581068318</v>
      </c>
      <c r="K30">
        <f t="shared" si="28"/>
        <v>4.4381526581063886</v>
      </c>
      <c r="L30">
        <f t="shared" si="28"/>
        <v>4.4381526581063886</v>
      </c>
      <c r="M30">
        <f t="shared" si="28"/>
        <v>4.4381526581063886</v>
      </c>
      <c r="N30">
        <f t="shared" si="12"/>
        <v>4.4381526581063886</v>
      </c>
      <c r="O30">
        <f t="shared" si="12"/>
        <v>4.4381526581063886</v>
      </c>
      <c r="P30">
        <f t="shared" si="12"/>
        <v>4.4381526581063886</v>
      </c>
      <c r="Q30">
        <f t="shared" si="12"/>
        <v>4.4381526581063886</v>
      </c>
      <c r="R30">
        <f t="shared" si="12"/>
        <v>4.4381526581063886</v>
      </c>
      <c r="S30">
        <f t="shared" si="12"/>
        <v>4.4381526581063886</v>
      </c>
      <c r="T30">
        <f t="shared" si="13"/>
        <v>2.3706496451992718E-2</v>
      </c>
      <c r="U30">
        <f t="shared" si="14"/>
        <v>1.3583222541329585</v>
      </c>
      <c r="V30">
        <f t="shared" si="29"/>
        <v>1.000281064802415</v>
      </c>
      <c r="W30" s="1">
        <f t="shared" si="15"/>
        <v>1.0787618732541655</v>
      </c>
      <c r="X30">
        <f t="shared" si="30"/>
        <v>0.79749999999999988</v>
      </c>
      <c r="Y30">
        <f t="shared" si="45"/>
        <v>4.1899999999999995</v>
      </c>
      <c r="Z30">
        <f t="shared" si="31"/>
        <v>2.4398542944991608E-2</v>
      </c>
      <c r="AA30">
        <f t="shared" si="17"/>
        <v>1.3979747668624825</v>
      </c>
      <c r="AB30">
        <f t="shared" si="32"/>
        <v>1.0002977182936443</v>
      </c>
      <c r="AC30" s="1">
        <f t="shared" si="18"/>
        <v>1.0487211171651685</v>
      </c>
      <c r="AD30" s="2">
        <f t="shared" si="33"/>
        <v>60.089066079812291</v>
      </c>
      <c r="AE30">
        <f t="shared" si="34"/>
        <v>2.4403385491993529E-2</v>
      </c>
      <c r="AF30">
        <f t="shared" si="19"/>
        <v>1.5</v>
      </c>
      <c r="AG30">
        <f t="shared" si="20"/>
        <v>1.5244033854919936</v>
      </c>
      <c r="AH30">
        <f t="shared" si="21"/>
        <v>31</v>
      </c>
      <c r="AI30">
        <f t="shared" si="22"/>
        <v>4.9958395721942765E-2</v>
      </c>
      <c r="AJ30">
        <f t="shared" si="23"/>
        <v>2.8624896482411892</v>
      </c>
      <c r="AK30">
        <f t="shared" si="24"/>
        <v>1.6207083957219428</v>
      </c>
      <c r="AL30">
        <f t="shared" si="35"/>
        <v>92.862489648241194</v>
      </c>
      <c r="AM30">
        <f t="shared" si="44"/>
        <v>30.526154005401335</v>
      </c>
      <c r="AN30">
        <v>30.65</v>
      </c>
      <c r="AO30">
        <f t="shared" si="36"/>
        <v>30.611759186605937</v>
      </c>
      <c r="AP30">
        <f t="shared" si="37"/>
        <v>1.5244033854919936</v>
      </c>
      <c r="AQ30">
        <f t="shared" si="43"/>
        <v>0.37807674390897861</v>
      </c>
      <c r="AR30">
        <f t="shared" si="46"/>
        <v>4.1899999999999995</v>
      </c>
      <c r="AU30">
        <f t="shared" si="39"/>
        <v>2.881092409956405</v>
      </c>
      <c r="AV30">
        <f t="shared" si="40"/>
        <v>2.0475583631941587</v>
      </c>
      <c r="AW30">
        <f t="shared" si="41"/>
        <v>0.77413419892004542</v>
      </c>
      <c r="AX30" s="1">
        <f t="shared" si="42"/>
        <v>83.030815283600191</v>
      </c>
      <c r="BF30" s="9">
        <f>4+10*AU74</f>
        <v>32.59910657738584</v>
      </c>
      <c r="BG30" s="10">
        <v>6</v>
      </c>
      <c r="BI30" s="9">
        <v>6</v>
      </c>
      <c r="BJ30" s="10">
        <v>2.25</v>
      </c>
    </row>
    <row r="31" spans="1:62" x14ac:dyDescent="0.2">
      <c r="A31">
        <v>16</v>
      </c>
      <c r="B31">
        <f t="shared" si="7"/>
        <v>1.6</v>
      </c>
      <c r="C31">
        <f t="shared" si="8"/>
        <v>5.3282851559692368E-2</v>
      </c>
      <c r="D31">
        <f t="shared" si="9"/>
        <v>3.0529725547492044</v>
      </c>
      <c r="E31">
        <f t="shared" si="10"/>
        <v>30.042636369000643</v>
      </c>
      <c r="F31">
        <f t="shared" si="11"/>
        <v>4.2636369000643271E-2</v>
      </c>
      <c r="G31">
        <f t="shared" si="27"/>
        <v>4.4189282121061222</v>
      </c>
      <c r="H31">
        <f t="shared" si="28"/>
        <v>4.416091835577137</v>
      </c>
      <c r="I31">
        <f t="shared" si="28"/>
        <v>4.4160900138233989</v>
      </c>
      <c r="J31">
        <f t="shared" si="28"/>
        <v>4.4160900126525675</v>
      </c>
      <c r="K31">
        <f t="shared" si="28"/>
        <v>4.4160900126518152</v>
      </c>
      <c r="L31">
        <f t="shared" si="28"/>
        <v>4.4160900126518143</v>
      </c>
      <c r="M31">
        <f t="shared" si="28"/>
        <v>4.4160900126518143</v>
      </c>
      <c r="N31">
        <f t="shared" si="12"/>
        <v>4.4160900126518143</v>
      </c>
      <c r="O31">
        <f t="shared" si="12"/>
        <v>4.4160900126518143</v>
      </c>
      <c r="P31">
        <f t="shared" si="12"/>
        <v>4.4160900126518143</v>
      </c>
      <c r="Q31">
        <f t="shared" si="12"/>
        <v>4.4160900126518143</v>
      </c>
      <c r="R31">
        <f t="shared" si="12"/>
        <v>4.4160900126518143</v>
      </c>
      <c r="S31">
        <f t="shared" si="12"/>
        <v>4.4160900126518143</v>
      </c>
      <c r="T31">
        <f t="shared" si="13"/>
        <v>2.5346003112757788E-2</v>
      </c>
      <c r="U31">
        <f t="shared" si="14"/>
        <v>1.4522618367965625</v>
      </c>
      <c r="V31">
        <f t="shared" si="29"/>
        <v>1.0003212959392171</v>
      </c>
      <c r="W31" s="1">
        <f t="shared" si="15"/>
        <v>1.0787618732541657</v>
      </c>
      <c r="X31">
        <f t="shared" si="30"/>
        <v>0.79749999999999988</v>
      </c>
      <c r="Y31">
        <f t="shared" si="45"/>
        <v>4.1899999999999995</v>
      </c>
      <c r="Z31">
        <f t="shared" si="31"/>
        <v>2.602099748140517E-2</v>
      </c>
      <c r="AA31">
        <f t="shared" si="17"/>
        <v>1.4909373059535032</v>
      </c>
      <c r="AB31">
        <f t="shared" si="32"/>
        <v>1.0003386416925193</v>
      </c>
      <c r="AC31" s="1">
        <f t="shared" si="18"/>
        <v>1.0513584910530627</v>
      </c>
      <c r="AD31" s="2">
        <f t="shared" si="33"/>
        <v>60.240180929349442</v>
      </c>
      <c r="AE31">
        <f t="shared" si="34"/>
        <v>2.6026871944862348E-2</v>
      </c>
      <c r="AF31">
        <f t="shared" si="19"/>
        <v>1.6</v>
      </c>
      <c r="AG31">
        <f t="shared" si="20"/>
        <v>1.6260268719448625</v>
      </c>
      <c r="AH31">
        <f t="shared" si="21"/>
        <v>31</v>
      </c>
      <c r="AI31">
        <f t="shared" si="22"/>
        <v>5.3282851559692368E-2</v>
      </c>
      <c r="AJ31">
        <f t="shared" si="23"/>
        <v>3.0529725547492044</v>
      </c>
      <c r="AK31">
        <f t="shared" si="24"/>
        <v>1.6240328515596925</v>
      </c>
      <c r="AL31">
        <f t="shared" si="35"/>
        <v>93.052972554749203</v>
      </c>
      <c r="AM31">
        <f t="shared" si="44"/>
        <v>30.531333775039418</v>
      </c>
      <c r="AN31">
        <v>30.65</v>
      </c>
      <c r="AO31">
        <f t="shared" si="36"/>
        <v>30.606501663375383</v>
      </c>
      <c r="AP31">
        <f t="shared" si="37"/>
        <v>1.6260268719448625</v>
      </c>
      <c r="AQ31">
        <f t="shared" si="43"/>
        <v>0.37281922067842432</v>
      </c>
      <c r="AR31">
        <f t="shared" si="46"/>
        <v>4.1899999999999995</v>
      </c>
      <c r="AU31">
        <f t="shared" si="39"/>
        <v>2.8808596232451937</v>
      </c>
      <c r="AV31">
        <f t="shared" si="40"/>
        <v>2.0476421313024775</v>
      </c>
      <c r="AW31">
        <f t="shared" si="41"/>
        <v>0.76340034362049736</v>
      </c>
      <c r="AX31" s="1">
        <f t="shared" si="42"/>
        <v>83.024106553830805</v>
      </c>
      <c r="BF31" s="5">
        <v>4</v>
      </c>
      <c r="BG31" s="6">
        <v>6</v>
      </c>
      <c r="BI31" s="5">
        <v>6</v>
      </c>
      <c r="BJ31" s="6">
        <v>4</v>
      </c>
    </row>
    <row r="32" spans="1:62" x14ac:dyDescent="0.2">
      <c r="A32">
        <v>17</v>
      </c>
      <c r="B32">
        <f t="shared" si="7"/>
        <v>1.7000000000000002</v>
      </c>
      <c r="C32">
        <f t="shared" si="8"/>
        <v>5.660612893896759E-2</v>
      </c>
      <c r="D32">
        <f t="shared" si="9"/>
        <v>3.2433879385688891</v>
      </c>
      <c r="E32">
        <f t="shared" si="10"/>
        <v>30.048128061494946</v>
      </c>
      <c r="F32">
        <f t="shared" si="11"/>
        <v>4.8128061494946195E-2</v>
      </c>
      <c r="G32">
        <f t="shared" si="27"/>
        <v>4.3958699260287766</v>
      </c>
      <c r="H32">
        <f t="shared" si="28"/>
        <v>4.3926690931476946</v>
      </c>
      <c r="I32">
        <f t="shared" si="28"/>
        <v>4.3926667607773489</v>
      </c>
      <c r="J32">
        <f t="shared" si="28"/>
        <v>4.3926667590765671</v>
      </c>
      <c r="K32">
        <f t="shared" si="28"/>
        <v>4.3926667590753272</v>
      </c>
      <c r="L32">
        <f t="shared" si="28"/>
        <v>4.3926667590753263</v>
      </c>
      <c r="M32">
        <f t="shared" si="28"/>
        <v>4.3926667590753263</v>
      </c>
      <c r="N32">
        <f t="shared" si="28"/>
        <v>4.3926667590753263</v>
      </c>
      <c r="O32">
        <f t="shared" si="28"/>
        <v>4.3926667590753263</v>
      </c>
      <c r="P32">
        <f t="shared" si="28"/>
        <v>4.3926667590753263</v>
      </c>
      <c r="Q32">
        <f t="shared" si="28"/>
        <v>4.3926667590753263</v>
      </c>
      <c r="R32">
        <f t="shared" si="28"/>
        <v>4.3926667590753263</v>
      </c>
      <c r="S32">
        <f t="shared" si="28"/>
        <v>4.3926667590753263</v>
      </c>
      <c r="T32">
        <f t="shared" si="13"/>
        <v>2.6997287317597179E-2</v>
      </c>
      <c r="U32">
        <f t="shared" si="14"/>
        <v>1.546876242930922</v>
      </c>
      <c r="V32">
        <f t="shared" si="29"/>
        <v>1.0003645374664545</v>
      </c>
      <c r="W32" s="1">
        <f t="shared" si="15"/>
        <v>1.0787618732541655</v>
      </c>
      <c r="X32">
        <f t="shared" si="30"/>
        <v>0.79749999999999988</v>
      </c>
      <c r="Y32">
        <f t="shared" si="45"/>
        <v>4.1899999999999995</v>
      </c>
      <c r="Z32">
        <f t="shared" si="31"/>
        <v>2.7642657859252837E-2</v>
      </c>
      <c r="AA32">
        <f t="shared" si="17"/>
        <v>1.5838543417684259</v>
      </c>
      <c r="AB32">
        <f t="shared" si="32"/>
        <v>1.0003821799450048</v>
      </c>
      <c r="AC32" s="1">
        <f t="shared" si="18"/>
        <v>1.0541655022776315</v>
      </c>
      <c r="AD32" s="2">
        <f t="shared" si="33"/>
        <v>60.401015568987326</v>
      </c>
      <c r="AE32">
        <f t="shared" si="34"/>
        <v>2.7649700749196395E-2</v>
      </c>
      <c r="AF32">
        <f t="shared" si="19"/>
        <v>1.7000000000000002</v>
      </c>
      <c r="AG32">
        <f t="shared" si="20"/>
        <v>1.7276497007491967</v>
      </c>
      <c r="AH32">
        <f t="shared" si="21"/>
        <v>31</v>
      </c>
      <c r="AI32">
        <f t="shared" si="22"/>
        <v>5.660612893896759E-2</v>
      </c>
      <c r="AJ32">
        <f t="shared" si="23"/>
        <v>3.2433879385688891</v>
      </c>
      <c r="AK32">
        <f t="shared" si="24"/>
        <v>1.6273561289389677</v>
      </c>
      <c r="AL32">
        <f t="shared" si="35"/>
        <v>93.243387938568887</v>
      </c>
      <c r="AM32">
        <f t="shared" si="44"/>
        <v>30.536846737361927</v>
      </c>
      <c r="AN32">
        <v>30.65</v>
      </c>
      <c r="AO32">
        <f t="shared" si="36"/>
        <v>30.600907920726335</v>
      </c>
      <c r="AP32">
        <f t="shared" si="37"/>
        <v>1.7276497007491967</v>
      </c>
      <c r="AQ32">
        <f t="shared" si="43"/>
        <v>0.36722547802937699</v>
      </c>
      <c r="AR32">
        <f t="shared" si="46"/>
        <v>4.1899999999999995</v>
      </c>
      <c r="AU32">
        <f t="shared" si="39"/>
        <v>2.8806129231965145</v>
      </c>
      <c r="AV32">
        <f t="shared" si="40"/>
        <v>2.047731251882646</v>
      </c>
      <c r="AW32">
        <f t="shared" si="41"/>
        <v>0.75197908784829937</v>
      </c>
      <c r="AX32" s="1">
        <f t="shared" si="42"/>
        <v>83.01699685262804</v>
      </c>
      <c r="BF32" s="7">
        <f>4+10*AU79</f>
        <v>33.004974239054576</v>
      </c>
      <c r="BG32" s="8">
        <v>6.5</v>
      </c>
      <c r="BI32" s="7">
        <v>6.5</v>
      </c>
      <c r="BJ32" s="8">
        <v>3.05</v>
      </c>
    </row>
    <row r="33" spans="1:64" x14ac:dyDescent="0.2">
      <c r="A33">
        <v>18</v>
      </c>
      <c r="B33">
        <f t="shared" si="7"/>
        <v>1.8</v>
      </c>
      <c r="C33">
        <f t="shared" si="8"/>
        <v>5.9928155121207888E-2</v>
      </c>
      <c r="D33">
        <f t="shared" si="9"/>
        <v>3.4337316319647999</v>
      </c>
      <c r="E33">
        <f t="shared" si="10"/>
        <v>30.053951487283666</v>
      </c>
      <c r="F33">
        <f t="shared" si="11"/>
        <v>5.39514872836655E-2</v>
      </c>
      <c r="G33">
        <f t="shared" si="27"/>
        <v>4.3714846649829422</v>
      </c>
      <c r="H33">
        <f t="shared" si="28"/>
        <v>4.3678975784943006</v>
      </c>
      <c r="I33">
        <f t="shared" si="28"/>
        <v>4.3678946326400903</v>
      </c>
      <c r="J33">
        <f t="shared" si="28"/>
        <v>4.3678946302188519</v>
      </c>
      <c r="K33">
        <f t="shared" si="28"/>
        <v>4.3678946302168615</v>
      </c>
      <c r="L33">
        <f t="shared" si="28"/>
        <v>4.3678946302168606</v>
      </c>
      <c r="M33">
        <f t="shared" si="28"/>
        <v>4.3678946302168606</v>
      </c>
      <c r="N33">
        <f t="shared" si="28"/>
        <v>4.3678946302168606</v>
      </c>
      <c r="O33">
        <f t="shared" si="28"/>
        <v>4.3678946302168606</v>
      </c>
      <c r="P33">
        <f t="shared" si="28"/>
        <v>4.3678946302168606</v>
      </c>
      <c r="Q33">
        <f t="shared" si="28"/>
        <v>4.3678946302168606</v>
      </c>
      <c r="R33">
        <f t="shared" si="28"/>
        <v>4.3678946302168606</v>
      </c>
      <c r="S33">
        <f t="shared" si="28"/>
        <v>4.3678946302168606</v>
      </c>
      <c r="T33">
        <f t="shared" si="13"/>
        <v>2.8661195977869761E-2</v>
      </c>
      <c r="U33">
        <f t="shared" si="14"/>
        <v>1.6422139984136741</v>
      </c>
      <c r="V33">
        <f t="shared" si="29"/>
        <v>1.0004108727084531</v>
      </c>
      <c r="W33" s="1">
        <f t="shared" si="15"/>
        <v>1.0787618732541653</v>
      </c>
      <c r="X33">
        <f t="shared" si="30"/>
        <v>0.79749999999999988</v>
      </c>
      <c r="Y33">
        <f t="shared" si="45"/>
        <v>4.1899999999999995</v>
      </c>
      <c r="Z33">
        <f t="shared" si="31"/>
        <v>2.926347515746712E-2</v>
      </c>
      <c r="AA33">
        <f t="shared" si="17"/>
        <v>1.6767230712538854</v>
      </c>
      <c r="AB33">
        <f t="shared" si="32"/>
        <v>1.0004283283209106</v>
      </c>
      <c r="AC33" s="1">
        <f t="shared" si="18"/>
        <v>1.0571420544522656</v>
      </c>
      <c r="AD33" s="2">
        <f t="shared" si="33"/>
        <v>60.571564476017123</v>
      </c>
      <c r="AE33">
        <f t="shared" si="34"/>
        <v>2.9271831288317559E-2</v>
      </c>
      <c r="AF33">
        <f t="shared" si="19"/>
        <v>1.8</v>
      </c>
      <c r="AG33">
        <f t="shared" si="20"/>
        <v>1.8292718312883176</v>
      </c>
      <c r="AH33">
        <f t="shared" si="21"/>
        <v>31</v>
      </c>
      <c r="AI33">
        <f t="shared" si="22"/>
        <v>5.9928155121207888E-2</v>
      </c>
      <c r="AJ33">
        <f t="shared" si="23"/>
        <v>3.4337316319647999</v>
      </c>
      <c r="AK33">
        <f t="shared" si="24"/>
        <v>1.630678155121208</v>
      </c>
      <c r="AL33">
        <f t="shared" si="35"/>
        <v>93.433731631964804</v>
      </c>
      <c r="AM33">
        <f t="shared" si="44"/>
        <v>30.54269270810758</v>
      </c>
      <c r="AN33">
        <v>30.65</v>
      </c>
      <c r="AO33">
        <f t="shared" si="36"/>
        <v>30.594978513526115</v>
      </c>
      <c r="AP33">
        <f t="shared" si="37"/>
        <v>1.8292718312883176</v>
      </c>
      <c r="AQ33">
        <f t="shared" si="43"/>
        <v>0.36129607082915671</v>
      </c>
      <c r="AR33">
        <f t="shared" si="46"/>
        <v>4.1899999999999995</v>
      </c>
      <c r="AU33">
        <f t="shared" si="39"/>
        <v>2.8803525163702455</v>
      </c>
      <c r="AV33">
        <f t="shared" si="40"/>
        <v>2.0478257152522068</v>
      </c>
      <c r="AW33">
        <f t="shared" si="41"/>
        <v>0.73987138466352964</v>
      </c>
      <c r="AX33" s="1">
        <f t="shared" si="42"/>
        <v>83.009492132884986</v>
      </c>
      <c r="BF33" s="9">
        <f>4+10*AU84</f>
        <v>32.774238725341462</v>
      </c>
      <c r="BG33" s="10">
        <v>7</v>
      </c>
      <c r="BI33" s="9">
        <v>7</v>
      </c>
      <c r="BJ33" s="10">
        <v>1.95</v>
      </c>
    </row>
    <row r="34" spans="1:64" x14ac:dyDescent="0.2">
      <c r="A34">
        <v>19</v>
      </c>
      <c r="B34">
        <f t="shared" si="7"/>
        <v>1.9000000000000001</v>
      </c>
      <c r="C34">
        <f t="shared" si="8"/>
        <v>6.324885753307323E-2</v>
      </c>
      <c r="D34">
        <f t="shared" si="9"/>
        <v>3.6239994766682098</v>
      </c>
      <c r="E34">
        <f t="shared" si="10"/>
        <v>30.060106453570651</v>
      </c>
      <c r="F34">
        <f t="shared" si="11"/>
        <v>6.0106453570650586E-2</v>
      </c>
      <c r="G34">
        <f t="shared" si="27"/>
        <v>4.3457848237406784</v>
      </c>
      <c r="H34">
        <f t="shared" si="28"/>
        <v>4.3417897373649188</v>
      </c>
      <c r="I34">
        <f t="shared" si="28"/>
        <v>4.3417860612967267</v>
      </c>
      <c r="J34">
        <f t="shared" si="28"/>
        <v>4.3417860579110874</v>
      </c>
      <c r="K34">
        <f t="shared" si="28"/>
        <v>4.3417860579079699</v>
      </c>
      <c r="L34">
        <f t="shared" si="28"/>
        <v>4.3417860579079663</v>
      </c>
      <c r="M34">
        <f t="shared" si="28"/>
        <v>4.3417860579079663</v>
      </c>
      <c r="N34">
        <f t="shared" si="28"/>
        <v>4.3417860579079663</v>
      </c>
      <c r="O34">
        <f t="shared" si="28"/>
        <v>4.3417860579079663</v>
      </c>
      <c r="P34">
        <f t="shared" si="28"/>
        <v>4.3417860579079663</v>
      </c>
      <c r="Q34">
        <f t="shared" si="28"/>
        <v>4.3417860579079663</v>
      </c>
      <c r="R34">
        <f t="shared" si="28"/>
        <v>4.3417860579079663</v>
      </c>
      <c r="S34">
        <f t="shared" si="28"/>
        <v>4.3417860579079663</v>
      </c>
      <c r="T34">
        <f t="shared" si="13"/>
        <v>3.0338597613523782E-2</v>
      </c>
      <c r="U34">
        <f t="shared" si="14"/>
        <v>1.738324867239943</v>
      </c>
      <c r="V34">
        <f t="shared" si="29"/>
        <v>1.000460391817066</v>
      </c>
      <c r="W34" s="1">
        <f t="shared" si="15"/>
        <v>1.0787618732541655</v>
      </c>
      <c r="X34">
        <f t="shared" si="30"/>
        <v>0.79749999999999988</v>
      </c>
      <c r="Y34">
        <f t="shared" si="45"/>
        <v>4.1899999999999995</v>
      </c>
      <c r="Z34">
        <f t="shared" si="31"/>
        <v>3.0883400583786875E-2</v>
      </c>
      <c r="AA34">
        <f t="shared" si="17"/>
        <v>1.7695406987367936</v>
      </c>
      <c r="AB34">
        <f t="shared" si="32"/>
        <v>1.0004770818111692</v>
      </c>
      <c r="AC34" s="1">
        <f t="shared" si="18"/>
        <v>1.060288045448101</v>
      </c>
      <c r="AD34" s="2">
        <f t="shared" si="33"/>
        <v>60.751821798713408</v>
      </c>
      <c r="AE34">
        <f t="shared" si="34"/>
        <v>3.08932230334278E-2</v>
      </c>
      <c r="AF34">
        <f t="shared" si="19"/>
        <v>1.9000000000000001</v>
      </c>
      <c r="AG34">
        <f t="shared" si="20"/>
        <v>1.9308932230334279</v>
      </c>
      <c r="AH34">
        <f t="shared" si="21"/>
        <v>31</v>
      </c>
      <c r="AI34">
        <f t="shared" si="22"/>
        <v>6.324885753307323E-2</v>
      </c>
      <c r="AJ34">
        <f t="shared" si="23"/>
        <v>3.6239994766682098</v>
      </c>
      <c r="AK34">
        <f t="shared" si="24"/>
        <v>1.6339988575330733</v>
      </c>
      <c r="AL34">
        <f t="shared" si="35"/>
        <v>93.623999476668203</v>
      </c>
      <c r="AM34">
        <f t="shared" si="44"/>
        <v>30.548871492033147</v>
      </c>
      <c r="AN34">
        <v>30.65</v>
      </c>
      <c r="AO34">
        <f t="shared" si="36"/>
        <v>30.588714029346967</v>
      </c>
      <c r="AP34">
        <f t="shared" si="37"/>
        <v>1.9308932230334279</v>
      </c>
      <c r="AQ34">
        <f t="shared" si="43"/>
        <v>0.35503158665000856</v>
      </c>
      <c r="AR34">
        <f t="shared" si="46"/>
        <v>4.1899999999999995</v>
      </c>
      <c r="AU34">
        <f t="shared" si="39"/>
        <v>2.8800786216458985</v>
      </c>
      <c r="AV34">
        <f t="shared" si="40"/>
        <v>2.047925511157854</v>
      </c>
      <c r="AW34">
        <f t="shared" si="41"/>
        <v>0.72707824356740258</v>
      </c>
      <c r="AX34" s="1">
        <f t="shared" si="42"/>
        <v>83.001598702536896</v>
      </c>
      <c r="BF34" s="5">
        <v>4</v>
      </c>
      <c r="BG34" s="6">
        <v>7</v>
      </c>
      <c r="BI34" s="5">
        <v>7</v>
      </c>
      <c r="BJ34" s="6">
        <v>4</v>
      </c>
    </row>
    <row r="35" spans="1:64" x14ac:dyDescent="0.2">
      <c r="A35">
        <v>20</v>
      </c>
      <c r="B35">
        <f t="shared" si="7"/>
        <v>2</v>
      </c>
      <c r="C35">
        <f t="shared" si="8"/>
        <v>6.6568163775823808E-2</v>
      </c>
      <c r="D35">
        <f t="shared" si="9"/>
        <v>3.8141873244145423</v>
      </c>
      <c r="E35">
        <f t="shared" si="10"/>
        <v>30.066592756745816</v>
      </c>
      <c r="F35">
        <f t="shared" si="11"/>
        <v>6.6592756745816217E-2</v>
      </c>
      <c r="G35">
        <f t="shared" si="27"/>
        <v>4.3187834922975323</v>
      </c>
      <c r="H35">
        <f t="shared" si="28"/>
        <v>4.3143587135364703</v>
      </c>
      <c r="I35">
        <f t="shared" si="28"/>
        <v>4.314354175511613</v>
      </c>
      <c r="J35">
        <f t="shared" si="28"/>
        <v>4.314354170852666</v>
      </c>
      <c r="K35">
        <f t="shared" si="28"/>
        <v>4.3143541708478823</v>
      </c>
      <c r="L35">
        <f t="shared" si="28"/>
        <v>4.3143541708478779</v>
      </c>
      <c r="M35">
        <f t="shared" si="28"/>
        <v>4.3143541708478779</v>
      </c>
      <c r="N35">
        <f t="shared" si="28"/>
        <v>4.3143541708478779</v>
      </c>
      <c r="O35">
        <f t="shared" si="28"/>
        <v>4.3143541708478779</v>
      </c>
      <c r="P35">
        <f t="shared" si="28"/>
        <v>4.3143541708478779</v>
      </c>
      <c r="Q35">
        <f t="shared" si="28"/>
        <v>4.3143541708478779</v>
      </c>
      <c r="R35">
        <f t="shared" si="28"/>
        <v>4.3143541708478779</v>
      </c>
      <c r="S35">
        <f t="shared" si="28"/>
        <v>4.3143541708478779</v>
      </c>
      <c r="T35">
        <f t="shared" si="13"/>
        <v>3.2030384079891824E-2</v>
      </c>
      <c r="U35">
        <f t="shared" si="14"/>
        <v>1.8352599504633227</v>
      </c>
      <c r="V35">
        <f t="shared" si="29"/>
        <v>1.0005131921278838</v>
      </c>
      <c r="W35" s="1">
        <f t="shared" si="15"/>
        <v>1.0787618732541655</v>
      </c>
      <c r="X35">
        <f t="shared" si="30"/>
        <v>0.79749999999999988</v>
      </c>
      <c r="Y35">
        <f t="shared" si="45"/>
        <v>4.1899999999999995</v>
      </c>
      <c r="Z35">
        <f t="shared" si="31"/>
        <v>3.2502385482046793E-2</v>
      </c>
      <c r="AA35">
        <f t="shared" si="17"/>
        <v>1.8623044363420094</v>
      </c>
      <c r="AB35">
        <f t="shared" si="32"/>
        <v>1.0005284351291983</v>
      </c>
      <c r="AC35" s="1">
        <f t="shared" si="18"/>
        <v>1.0636033674114109</v>
      </c>
      <c r="AD35" s="2">
        <f t="shared" si="33"/>
        <v>60.941781357330555</v>
      </c>
      <c r="AE35">
        <f t="shared" si="34"/>
        <v>3.2513835548618135E-2</v>
      </c>
      <c r="AF35">
        <f t="shared" si="19"/>
        <v>2</v>
      </c>
      <c r="AG35">
        <f t="shared" si="20"/>
        <v>2.0325138355486181</v>
      </c>
      <c r="AH35">
        <f t="shared" si="21"/>
        <v>31</v>
      </c>
      <c r="AI35">
        <f t="shared" si="22"/>
        <v>6.6568163775823808E-2</v>
      </c>
      <c r="AJ35">
        <f t="shared" si="23"/>
        <v>3.8141873244145423</v>
      </c>
      <c r="AK35">
        <f t="shared" si="24"/>
        <v>1.6373181637758238</v>
      </c>
      <c r="AL35">
        <f t="shared" si="35"/>
        <v>93.814187324414547</v>
      </c>
      <c r="AM35">
        <f t="shared" si="44"/>
        <v>30.555382882945871</v>
      </c>
      <c r="AN35">
        <v>30.65</v>
      </c>
      <c r="AO35">
        <f t="shared" si="36"/>
        <v>30.582115088305063</v>
      </c>
      <c r="AP35">
        <f t="shared" si="37"/>
        <v>2.0325138355486181</v>
      </c>
      <c r="AQ35">
        <f t="shared" si="43"/>
        <v>0.34843264560810427</v>
      </c>
      <c r="AR35">
        <f t="shared" si="46"/>
        <v>4.1899999999999995</v>
      </c>
      <c r="AU35">
        <f t="shared" si="39"/>
        <v>2.8797914701875613</v>
      </c>
      <c r="AV35">
        <f t="shared" si="40"/>
        <v>2.0480306287782235</v>
      </c>
      <c r="AW35">
        <f t="shared" si="41"/>
        <v>0.71360073027162574</v>
      </c>
      <c r="AX35" s="1">
        <f t="shared" si="42"/>
        <v>82.993323223550789</v>
      </c>
      <c r="BF35" s="7">
        <f>4+10*AU88</f>
        <v>33.290622716802034</v>
      </c>
      <c r="BG35" s="8">
        <v>7.5</v>
      </c>
      <c r="BI35" s="7">
        <v>7.5</v>
      </c>
      <c r="BJ35" s="8">
        <v>2.95</v>
      </c>
    </row>
    <row r="36" spans="1:64" x14ac:dyDescent="0.2">
      <c r="A36">
        <v>21</v>
      </c>
      <c r="B36">
        <f t="shared" si="7"/>
        <v>2.1</v>
      </c>
      <c r="C36">
        <f t="shared" si="8"/>
        <v>6.9886001634642508E-2</v>
      </c>
      <c r="D36">
        <f t="shared" si="9"/>
        <v>4.0042910374775271</v>
      </c>
      <c r="E36">
        <f t="shared" si="10"/>
        <v>30.07341018241862</v>
      </c>
      <c r="F36">
        <f t="shared" si="11"/>
        <v>7.341018241861974E-2</v>
      </c>
      <c r="G36">
        <f t="shared" si="27"/>
        <v>4.2904944537185923</v>
      </c>
      <c r="H36">
        <f t="shared" si="28"/>
        <v>4.2856183466432611</v>
      </c>
      <c r="I36">
        <f t="shared" si="28"/>
        <v>4.2856127986876835</v>
      </c>
      <c r="J36">
        <f t="shared" si="28"/>
        <v>4.28561279236812</v>
      </c>
      <c r="K36">
        <f t="shared" si="28"/>
        <v>4.2856127923609204</v>
      </c>
      <c r="L36">
        <f t="shared" si="28"/>
        <v>4.2856127923609133</v>
      </c>
      <c r="M36">
        <f t="shared" si="28"/>
        <v>4.2856127923609133</v>
      </c>
      <c r="N36">
        <f t="shared" si="28"/>
        <v>4.2856127923609133</v>
      </c>
      <c r="O36">
        <f t="shared" si="28"/>
        <v>4.2856127923609133</v>
      </c>
      <c r="P36">
        <f t="shared" si="28"/>
        <v>4.2856127923609133</v>
      </c>
      <c r="Q36">
        <f t="shared" si="28"/>
        <v>4.2856127923609133</v>
      </c>
      <c r="R36">
        <f t="shared" si="28"/>
        <v>4.2856127923609133</v>
      </c>
      <c r="S36">
        <f t="shared" si="28"/>
        <v>4.2856127923609133</v>
      </c>
      <c r="T36">
        <f t="shared" si="13"/>
        <v>3.3737472383684394E-2</v>
      </c>
      <c r="U36">
        <f t="shared" si="14"/>
        <v>1.9330717902477133</v>
      </c>
      <c r="V36">
        <f t="shared" si="29"/>
        <v>1.0005693785501668</v>
      </c>
      <c r="W36" s="1">
        <f t="shared" si="15"/>
        <v>1.0787618732541653</v>
      </c>
      <c r="X36">
        <f t="shared" si="30"/>
        <v>0.79749999999999988</v>
      </c>
      <c r="Y36">
        <f t="shared" si="45"/>
        <v>4.1899999999999995</v>
      </c>
      <c r="Z36">
        <f t="shared" si="31"/>
        <v>3.4120381339418519E-2</v>
      </c>
      <c r="AA36">
        <f t="shared" si="17"/>
        <v>1.9550115044072363</v>
      </c>
      <c r="AB36">
        <f t="shared" si="32"/>
        <v>1.0005823827123346</v>
      </c>
      <c r="AC36" s="1">
        <f t="shared" si="18"/>
        <v>1.0670879067819223</v>
      </c>
      <c r="AD36" s="2">
        <f t="shared" si="33"/>
        <v>61.141436645152325</v>
      </c>
      <c r="AE36">
        <f t="shared" si="34"/>
        <v>3.4133628495850658E-2</v>
      </c>
      <c r="AF36">
        <f t="shared" si="19"/>
        <v>2.1</v>
      </c>
      <c r="AG36">
        <f t="shared" si="20"/>
        <v>2.1341336284958508</v>
      </c>
      <c r="AH36">
        <f t="shared" si="21"/>
        <v>31</v>
      </c>
      <c r="AI36">
        <f t="shared" si="22"/>
        <v>6.9886001634642508E-2</v>
      </c>
      <c r="AJ36">
        <f t="shared" si="23"/>
        <v>4.0042910374775271</v>
      </c>
      <c r="AK36">
        <f t="shared" si="24"/>
        <v>1.6406360016346426</v>
      </c>
      <c r="AL36">
        <f t="shared" si="35"/>
        <v>94.004291037477529</v>
      </c>
      <c r="AM36">
        <f t="shared" si="44"/>
        <v>30.562226663737672</v>
      </c>
      <c r="AN36">
        <v>30.65</v>
      </c>
      <c r="AO36">
        <f t="shared" si="36"/>
        <v>30.575182342890859</v>
      </c>
      <c r="AP36">
        <f t="shared" si="37"/>
        <v>2.1341336284958508</v>
      </c>
      <c r="AQ36">
        <f t="shared" si="43"/>
        <v>0.3414999001939002</v>
      </c>
      <c r="AR36">
        <f t="shared" si="46"/>
        <v>4.1899999999999995</v>
      </c>
      <c r="AU36">
        <f t="shared" si="39"/>
        <v>2.8794913054067885</v>
      </c>
      <c r="AV36">
        <f t="shared" si="40"/>
        <v>2.0481410567268279</v>
      </c>
      <c r="AW36">
        <f t="shared" si="41"/>
        <v>0.69943996645524098</v>
      </c>
      <c r="AX36" s="1">
        <f t="shared" si="42"/>
        <v>82.984672710856074</v>
      </c>
      <c r="AZ36">
        <v>2</v>
      </c>
      <c r="BA36">
        <f>ASIN(AZ36/AN36)</f>
        <v>6.5299250835278183E-2</v>
      </c>
      <c r="BB36">
        <f>BA36*180/$C$3</f>
        <v>3.7414818240808763</v>
      </c>
      <c r="BC36">
        <f>AN36*COS(BA36)</f>
        <v>30.584677536308927</v>
      </c>
      <c r="BD36">
        <f>BD$15-(BC$25-BC36)</f>
        <v>0.35099509361196868</v>
      </c>
      <c r="BE36">
        <f>BD36*10</f>
        <v>3.5099509361196866</v>
      </c>
      <c r="BF36" s="9">
        <f>4+10*AU93</f>
        <v>33.922196410872381</v>
      </c>
      <c r="BG36" s="10">
        <v>8</v>
      </c>
      <c r="BI36" s="9">
        <v>8</v>
      </c>
      <c r="BJ36" s="10">
        <v>1.75</v>
      </c>
    </row>
    <row r="37" spans="1:64" x14ac:dyDescent="0.2">
      <c r="A37">
        <v>22</v>
      </c>
      <c r="B37">
        <f t="shared" si="7"/>
        <v>2.2000000000000002</v>
      </c>
      <c r="C37">
        <f t="shared" si="8"/>
        <v>7.3202299087897063E-2</v>
      </c>
      <c r="D37">
        <f t="shared" si="9"/>
        <v>4.1943064891998949</v>
      </c>
      <c r="E37">
        <f t="shared" si="10"/>
        <v>30.080558505453318</v>
      </c>
      <c r="F37">
        <f t="shared" si="11"/>
        <v>8.0558505453318219E-2</v>
      </c>
      <c r="G37">
        <f t="shared" si="27"/>
        <v>4.260932181873458</v>
      </c>
      <c r="H37">
        <f t="shared" si="28"/>
        <v>4.2555831698934394</v>
      </c>
      <c r="I37">
        <f t="shared" si="28"/>
        <v>4.2555764465072388</v>
      </c>
      <c r="J37">
        <f t="shared" si="28"/>
        <v>4.2555764380457113</v>
      </c>
      <c r="K37">
        <f t="shared" si="28"/>
        <v>4.2555764380350611</v>
      </c>
      <c r="L37">
        <f t="shared" si="28"/>
        <v>4.2555764380350478</v>
      </c>
      <c r="M37">
        <f t="shared" si="28"/>
        <v>4.2555764380350478</v>
      </c>
      <c r="N37">
        <f t="shared" si="28"/>
        <v>4.2555764380350478</v>
      </c>
      <c r="O37">
        <f t="shared" si="28"/>
        <v>4.2555764380350478</v>
      </c>
      <c r="P37">
        <f t="shared" si="28"/>
        <v>4.2555764380350478</v>
      </c>
      <c r="Q37">
        <f t="shared" si="28"/>
        <v>4.2555764380350478</v>
      </c>
      <c r="R37">
        <f t="shared" si="28"/>
        <v>4.2555764380350478</v>
      </c>
      <c r="S37">
        <f t="shared" si="28"/>
        <v>4.2555764380350478</v>
      </c>
      <c r="T37">
        <f t="shared" si="13"/>
        <v>3.5460806596542577E-2</v>
      </c>
      <c r="U37">
        <f t="shared" si="14"/>
        <v>2.0318144795090447</v>
      </c>
      <c r="V37">
        <f t="shared" si="29"/>
        <v>1.0006290639932387</v>
      </c>
      <c r="W37" s="1">
        <f t="shared" si="15"/>
        <v>1.0787618732541655</v>
      </c>
      <c r="X37">
        <f t="shared" si="30"/>
        <v>0.79749999999999988</v>
      </c>
      <c r="Y37">
        <f t="shared" si="45"/>
        <v>4.1899999999999995</v>
      </c>
      <c r="Z37">
        <f t="shared" si="31"/>
        <v>3.5737339793600616E-2</v>
      </c>
      <c r="AA37">
        <f t="shared" si="17"/>
        <v>2.0476591318949899</v>
      </c>
      <c r="AB37">
        <f t="shared" si="32"/>
        <v>1.0006389187233402</v>
      </c>
      <c r="AC37" s="1">
        <f t="shared" si="18"/>
        <v>1.0707415443120991</v>
      </c>
      <c r="AD37" s="2">
        <f t="shared" si="33"/>
        <v>61.350780829596637</v>
      </c>
      <c r="AE37">
        <f t="shared" si="34"/>
        <v>3.5752561639911702E-2</v>
      </c>
      <c r="AF37">
        <f t="shared" si="19"/>
        <v>2.2000000000000002</v>
      </c>
      <c r="AG37">
        <f t="shared" si="20"/>
        <v>2.2357525616399121</v>
      </c>
      <c r="AH37">
        <f t="shared" si="21"/>
        <v>31</v>
      </c>
      <c r="AI37">
        <f t="shared" si="22"/>
        <v>7.3202299087897063E-2</v>
      </c>
      <c r="AJ37">
        <f t="shared" si="23"/>
        <v>4.1943064891998949</v>
      </c>
      <c r="AK37">
        <f t="shared" si="24"/>
        <v>1.6439522990878972</v>
      </c>
      <c r="AL37">
        <f t="shared" si="35"/>
        <v>94.194306489199889</v>
      </c>
      <c r="AM37">
        <f t="shared" si="44"/>
        <v>30.569402606421136</v>
      </c>
      <c r="AN37">
        <v>30.65</v>
      </c>
      <c r="AO37">
        <f t="shared" si="36"/>
        <v>30.567916477790906</v>
      </c>
      <c r="AP37">
        <f t="shared" si="37"/>
        <v>2.2357525616399121</v>
      </c>
      <c r="AQ37">
        <f t="shared" si="43"/>
        <v>0.33423403509394733</v>
      </c>
      <c r="AR37">
        <f t="shared" si="46"/>
        <v>4.1899999999999995</v>
      </c>
      <c r="AU37">
        <f t="shared" si="39"/>
        <v>2.8791783829235773</v>
      </c>
      <c r="AV37">
        <f t="shared" si="40"/>
        <v>2.0482567830551393</v>
      </c>
      <c r="AW37">
        <f t="shared" si="41"/>
        <v>0.68459712950906704</v>
      </c>
      <c r="AX37" s="1">
        <f t="shared" si="42"/>
        <v>82.975654531219831</v>
      </c>
      <c r="BF37" s="5">
        <v>7</v>
      </c>
      <c r="BG37" s="6">
        <v>8</v>
      </c>
      <c r="BI37" s="5">
        <v>8</v>
      </c>
      <c r="BJ37" s="6">
        <v>7</v>
      </c>
      <c r="BK37">
        <v>4</v>
      </c>
    </row>
    <row r="38" spans="1:64" x14ac:dyDescent="0.2">
      <c r="A38">
        <v>23</v>
      </c>
      <c r="B38">
        <f t="shared" si="7"/>
        <v>2.3000000000000003</v>
      </c>
      <c r="C38">
        <f t="shared" si="8"/>
        <v>7.6516984316339146E-2</v>
      </c>
      <c r="D38">
        <f t="shared" si="9"/>
        <v>4.3842295645204663</v>
      </c>
      <c r="E38">
        <f t="shared" si="10"/>
        <v>30.088037490005892</v>
      </c>
      <c r="F38">
        <f t="shared" si="11"/>
        <v>8.8037490005891783E-2</v>
      </c>
      <c r="G38">
        <f t="shared" si="27"/>
        <v>4.2301118390613857</v>
      </c>
      <c r="H38">
        <f t="shared" si="28"/>
        <v>4.2242684076747583</v>
      </c>
      <c r="I38">
        <f t="shared" si="28"/>
        <v>4.2242603244548782</v>
      </c>
      <c r="J38">
        <f t="shared" si="28"/>
        <v>4.2242603132578704</v>
      </c>
      <c r="K38">
        <f t="shared" si="28"/>
        <v>4.2242603132423593</v>
      </c>
      <c r="L38">
        <f t="shared" si="28"/>
        <v>4.224260313242338</v>
      </c>
      <c r="M38">
        <f t="shared" si="28"/>
        <v>4.224260313242338</v>
      </c>
      <c r="N38">
        <f t="shared" si="28"/>
        <v>4.224260313242338</v>
      </c>
      <c r="O38">
        <f t="shared" si="28"/>
        <v>4.224260313242338</v>
      </c>
      <c r="P38">
        <f t="shared" si="28"/>
        <v>4.224260313242338</v>
      </c>
      <c r="Q38">
        <f t="shared" si="28"/>
        <v>4.224260313242338</v>
      </c>
      <c r="R38">
        <f t="shared" si="28"/>
        <v>4.224260313242338</v>
      </c>
      <c r="S38">
        <f t="shared" si="28"/>
        <v>4.224260313242338</v>
      </c>
      <c r="T38">
        <f t="shared" si="13"/>
        <v>3.720135987519374E-2</v>
      </c>
      <c r="U38">
        <f t="shared" si="14"/>
        <v>2.1315437776650876</v>
      </c>
      <c r="V38">
        <f t="shared" si="29"/>
        <v>1.0006923698323897</v>
      </c>
      <c r="W38" s="1">
        <f t="shared" si="15"/>
        <v>1.0787618732541655</v>
      </c>
      <c r="X38">
        <f t="shared" si="30"/>
        <v>0.79749999999999988</v>
      </c>
      <c r="Y38">
        <f t="shared" si="45"/>
        <v>4.1899999999999995</v>
      </c>
      <c r="Z38">
        <f t="shared" si="31"/>
        <v>3.735321263995528E-2</v>
      </c>
      <c r="AA38">
        <f t="shared" si="17"/>
        <v>2.140244556801512</v>
      </c>
      <c r="AB38">
        <f t="shared" si="32"/>
        <v>1.0006980370519831</v>
      </c>
      <c r="AC38" s="1">
        <f t="shared" si="18"/>
        <v>1.0745641550873406</v>
      </c>
      <c r="AD38" s="2">
        <f t="shared" si="33"/>
        <v>61.569806753373001</v>
      </c>
      <c r="AE38">
        <f t="shared" si="34"/>
        <v>3.7370594853335423E-2</v>
      </c>
      <c r="AF38">
        <f t="shared" si="19"/>
        <v>2.3000000000000003</v>
      </c>
      <c r="AG38">
        <f t="shared" si="20"/>
        <v>2.3373705948533359</v>
      </c>
      <c r="AH38">
        <f t="shared" si="21"/>
        <v>31</v>
      </c>
      <c r="AI38">
        <f t="shared" si="22"/>
        <v>7.6516984316339146E-2</v>
      </c>
      <c r="AJ38">
        <f t="shared" si="23"/>
        <v>4.3842295645204663</v>
      </c>
      <c r="AK38">
        <f t="shared" si="24"/>
        <v>1.6472669843163392</v>
      </c>
      <c r="AL38">
        <f t="shared" si="35"/>
        <v>94.384229564520467</v>
      </c>
      <c r="AM38">
        <f t="shared" si="44"/>
        <v>30.576910472167185</v>
      </c>
      <c r="AN38">
        <v>30.65</v>
      </c>
      <c r="AO38">
        <f t="shared" si="36"/>
        <v>30.560318209701219</v>
      </c>
      <c r="AP38">
        <f t="shared" si="37"/>
        <v>2.3373705948533359</v>
      </c>
      <c r="AQ38">
        <f t="shared" si="43"/>
        <v>0.32663576700426022</v>
      </c>
      <c r="AR38">
        <f t="shared" si="46"/>
        <v>4.1899999999999995</v>
      </c>
      <c r="AU38">
        <f t="shared" si="39"/>
        <v>2.8788529705253376</v>
      </c>
      <c r="AV38">
        <f t="shared" si="40"/>
        <v>2.0483777952558242</v>
      </c>
      <c r="AW38">
        <f t="shared" si="41"/>
        <v>0.66907345226788162</v>
      </c>
      <c r="AX38" s="1">
        <f t="shared" si="42"/>
        <v>82.966276402064423</v>
      </c>
      <c r="BF38" s="7">
        <f>7+10*AU102</f>
        <v>37.41263325110252</v>
      </c>
      <c r="BG38" s="8">
        <v>9</v>
      </c>
      <c r="BI38" s="7">
        <v>9</v>
      </c>
      <c r="BJ38" s="8">
        <v>4.55</v>
      </c>
      <c r="BK38">
        <f>4-(BJ37-BJ38)</f>
        <v>1.5499999999999998</v>
      </c>
      <c r="BL38">
        <v>4</v>
      </c>
    </row>
    <row r="39" spans="1:64" x14ac:dyDescent="0.2">
      <c r="A39">
        <v>24</v>
      </c>
      <c r="B39">
        <f t="shared" si="7"/>
        <v>2.4000000000000004</v>
      </c>
      <c r="C39">
        <f t="shared" si="8"/>
        <v>7.9829985712237331E-2</v>
      </c>
      <c r="D39">
        <f t="shared" si="9"/>
        <v>4.5740561604974435</v>
      </c>
      <c r="E39">
        <f t="shared" si="10"/>
        <v>30.095846889562686</v>
      </c>
      <c r="F39">
        <f t="shared" si="11"/>
        <v>9.5846889562686499E-2</v>
      </c>
      <c r="G39">
        <f t="shared" si="27"/>
        <v>4.1980492735272579</v>
      </c>
      <c r="H39">
        <f t="shared" si="28"/>
        <v>4.1916899730503099</v>
      </c>
      <c r="I39">
        <f t="shared" si="28"/>
        <v>4.1916803252226282</v>
      </c>
      <c r="J39">
        <f t="shared" si="28"/>
        <v>4.1916803105634672</v>
      </c>
      <c r="K39">
        <f t="shared" si="28"/>
        <v>4.1916803105411944</v>
      </c>
      <c r="L39">
        <f t="shared" si="28"/>
        <v>4.1916803105411597</v>
      </c>
      <c r="M39">
        <f t="shared" si="28"/>
        <v>4.1916803105411597</v>
      </c>
      <c r="N39">
        <f t="shared" si="28"/>
        <v>4.1916803105411597</v>
      </c>
      <c r="O39">
        <f t="shared" si="28"/>
        <v>4.1916803105411597</v>
      </c>
      <c r="P39">
        <f t="shared" si="28"/>
        <v>4.1916803105411597</v>
      </c>
      <c r="Q39">
        <f t="shared" si="28"/>
        <v>4.1916803105411597</v>
      </c>
      <c r="R39">
        <f t="shared" si="28"/>
        <v>4.1916803105411597</v>
      </c>
      <c r="S39">
        <f t="shared" si="28"/>
        <v>4.1916803105411597</v>
      </c>
      <c r="T39">
        <f t="shared" si="13"/>
        <v>3.8960136598021292E-2</v>
      </c>
      <c r="U39">
        <f t="shared" si="14"/>
        <v>2.2323172330554932</v>
      </c>
      <c r="V39">
        <f t="shared" si="29"/>
        <v>1.0007594264176896</v>
      </c>
      <c r="W39" s="1">
        <f t="shared" si="15"/>
        <v>1.0787618732541655</v>
      </c>
      <c r="X39">
        <f t="shared" si="30"/>
        <v>0.79749999999999988</v>
      </c>
      <c r="Y39">
        <f t="shared" si="45"/>
        <v>4.1899999999999995</v>
      </c>
      <c r="Z39">
        <f t="shared" si="31"/>
        <v>3.8967951838588977E-2</v>
      </c>
      <c r="AA39">
        <f t="shared" si="17"/>
        <v>2.232765026562475</v>
      </c>
      <c r="AB39">
        <f t="shared" si="32"/>
        <v>1.0007597313166849</v>
      </c>
      <c r="AC39" s="1">
        <f t="shared" si="18"/>
        <v>1.0785556085471149</v>
      </c>
      <c r="AD39" s="2">
        <f t="shared" si="33"/>
        <v>61.798506935693354</v>
      </c>
      <c r="AE39">
        <f t="shared" si="34"/>
        <v>3.8987688121295633E-2</v>
      </c>
      <c r="AF39">
        <f t="shared" si="19"/>
        <v>2.4000000000000004</v>
      </c>
      <c r="AG39">
        <f t="shared" si="20"/>
        <v>2.438987688121296</v>
      </c>
      <c r="AH39">
        <f t="shared" si="21"/>
        <v>31</v>
      </c>
      <c r="AI39">
        <f t="shared" si="22"/>
        <v>7.9829985712237331E-2</v>
      </c>
      <c r="AJ39">
        <f t="shared" si="23"/>
        <v>4.5740561604974435</v>
      </c>
      <c r="AK39">
        <f t="shared" si="24"/>
        <v>1.6505799857122374</v>
      </c>
      <c r="AL39">
        <f t="shared" si="35"/>
        <v>94.574056160497449</v>
      </c>
      <c r="AM39">
        <f t="shared" si="44"/>
        <v>30.584750011344571</v>
      </c>
      <c r="AN39">
        <v>30.65</v>
      </c>
      <c r="AO39">
        <f t="shared" si="36"/>
        <v>30.552388287132228</v>
      </c>
      <c r="AP39">
        <f t="shared" si="37"/>
        <v>2.438987688121296</v>
      </c>
      <c r="AQ39">
        <f t="shared" si="43"/>
        <v>0.31870584443526939</v>
      </c>
      <c r="AR39">
        <f t="shared" si="46"/>
        <v>4.1899999999999995</v>
      </c>
      <c r="AU39">
        <f t="shared" si="39"/>
        <v>2.8785153481238428</v>
      </c>
      <c r="AV39">
        <f t="shared" si="40"/>
        <v>2.0485040802661176</v>
      </c>
      <c r="AW39">
        <f t="shared" si="41"/>
        <v>0.65287022273030793</v>
      </c>
      <c r="AX39" s="1">
        <f t="shared" si="42"/>
        <v>82.956546390226819</v>
      </c>
      <c r="BF39" s="9">
        <f>7+10*AU112</f>
        <v>40.372668348637802</v>
      </c>
      <c r="BG39" s="10">
        <v>10</v>
      </c>
      <c r="BI39" s="9">
        <v>10</v>
      </c>
      <c r="BJ39" s="10">
        <v>1.75</v>
      </c>
      <c r="BL39">
        <f>4-(BJ38-BJ39)</f>
        <v>1.2000000000000002</v>
      </c>
    </row>
    <row r="40" spans="1:64" x14ac:dyDescent="0.2">
      <c r="A40">
        <v>25</v>
      </c>
      <c r="B40">
        <f t="shared" si="7"/>
        <v>2.5</v>
      </c>
      <c r="C40">
        <f t="shared" si="8"/>
        <v>8.3141231888441219E-2</v>
      </c>
      <c r="D40">
        <f t="shared" si="9"/>
        <v>4.763782186827763</v>
      </c>
      <c r="E40">
        <f t="shared" si="10"/>
        <v>30.103986446980738</v>
      </c>
      <c r="F40">
        <f t="shared" si="11"/>
        <v>0.10398644698073767</v>
      </c>
      <c r="G40">
        <f t="shared" si="27"/>
        <v>4.1647610168694023</v>
      </c>
      <c r="H40">
        <f t="shared" si="28"/>
        <v>4.1578644651452645</v>
      </c>
      <c r="I40">
        <f t="shared" si="28"/>
        <v>4.1578530259975768</v>
      </c>
      <c r="J40">
        <f t="shared" si="28"/>
        <v>4.1578530069922079</v>
      </c>
      <c r="K40">
        <f t="shared" si="28"/>
        <v>4.1578530069606314</v>
      </c>
      <c r="L40">
        <f t="shared" si="28"/>
        <v>4.1578530069605799</v>
      </c>
      <c r="M40">
        <f t="shared" si="28"/>
        <v>4.1578530069605799</v>
      </c>
      <c r="N40">
        <f t="shared" si="28"/>
        <v>4.1578530069605799</v>
      </c>
      <c r="O40">
        <f t="shared" si="28"/>
        <v>4.1578530069605799</v>
      </c>
      <c r="P40">
        <f t="shared" si="28"/>
        <v>4.1578530069605799</v>
      </c>
      <c r="Q40">
        <f t="shared" si="28"/>
        <v>4.1578530069605799</v>
      </c>
      <c r="R40">
        <f t="shared" si="28"/>
        <v>4.1578530069605799</v>
      </c>
      <c r="S40">
        <f t="shared" si="28"/>
        <v>4.1578530069605799</v>
      </c>
      <c r="T40">
        <f t="shared" si="13"/>
        <v>4.0738174628708788E-2</v>
      </c>
      <c r="U40">
        <f t="shared" si="14"/>
        <v>2.3341943126428717</v>
      </c>
      <c r="V40">
        <f t="shared" si="29"/>
        <v>1.0008303736294839</v>
      </c>
      <c r="W40" s="1">
        <f t="shared" si="15"/>
        <v>1.0787618732541653</v>
      </c>
      <c r="X40">
        <f t="shared" si="30"/>
        <v>0.79749999999999988</v>
      </c>
      <c r="Y40">
        <f t="shared" si="45"/>
        <v>4.1899999999999995</v>
      </c>
      <c r="Z40">
        <f t="shared" si="31"/>
        <v>4.0581509521375E-2</v>
      </c>
      <c r="AA40">
        <f t="shared" si="17"/>
        <v>2.3252177984553555</v>
      </c>
      <c r="AB40">
        <f t="shared" si="32"/>
        <v>1.0008239948662425</v>
      </c>
      <c r="AC40" s="1">
        <f t="shared" si="18"/>
        <v>1.0827157685070137</v>
      </c>
      <c r="AD40" s="2">
        <f t="shared" si="33"/>
        <v>62.036873573535715</v>
      </c>
      <c r="AE40">
        <f t="shared" si="34"/>
        <v>4.0603801546465208E-2</v>
      </c>
      <c r="AF40">
        <f t="shared" si="19"/>
        <v>2.5</v>
      </c>
      <c r="AG40">
        <f t="shared" si="20"/>
        <v>2.5406038015464651</v>
      </c>
      <c r="AH40">
        <f t="shared" si="21"/>
        <v>31</v>
      </c>
      <c r="AI40">
        <f t="shared" si="22"/>
        <v>8.3141231888441219E-2</v>
      </c>
      <c r="AJ40">
        <f t="shared" si="23"/>
        <v>4.763782186827763</v>
      </c>
      <c r="AK40">
        <f t="shared" si="24"/>
        <v>1.6538912318884413</v>
      </c>
      <c r="AL40">
        <f t="shared" si="35"/>
        <v>94.763782186827768</v>
      </c>
      <c r="AM40">
        <f t="shared" si="44"/>
        <v>30.592920963561014</v>
      </c>
      <c r="AN40">
        <v>30.65</v>
      </c>
      <c r="AO40">
        <f t="shared" si="36"/>
        <v>30.544127490205561</v>
      </c>
      <c r="AP40">
        <f t="shared" si="37"/>
        <v>2.5406038015464651</v>
      </c>
      <c r="AQ40">
        <f t="shared" si="43"/>
        <v>0.31044504750860258</v>
      </c>
      <c r="AR40">
        <f t="shared" si="46"/>
        <v>4.1899999999999995</v>
      </c>
      <c r="AU40">
        <f t="shared" si="39"/>
        <v>2.8781658077103045</v>
      </c>
      <c r="AV40">
        <f t="shared" si="40"/>
        <v>2.0486356244713466</v>
      </c>
      <c r="AW40">
        <f t="shared" si="41"/>
        <v>0.63598878376682288</v>
      </c>
      <c r="AX40" s="1">
        <f t="shared" si="42"/>
        <v>82.946472910663886</v>
      </c>
    </row>
    <row r="41" spans="1:64" x14ac:dyDescent="0.2">
      <c r="A41">
        <v>26</v>
      </c>
      <c r="B41">
        <f t="shared" si="7"/>
        <v>2.6</v>
      </c>
      <c r="C41">
        <f t="shared" si="8"/>
        <v>8.645065168737405E-2</v>
      </c>
      <c r="D41">
        <f t="shared" si="9"/>
        <v>4.9534035663623515</v>
      </c>
      <c r="E41">
        <f t="shared" si="10"/>
        <v>30.112455894529759</v>
      </c>
      <c r="F41">
        <f t="shared" si="11"/>
        <v>0.11245589452975935</v>
      </c>
      <c r="G41">
        <f t="shared" si="27"/>
        <v>4.1302642813402439</v>
      </c>
      <c r="H41">
        <f t="shared" si="28"/>
        <v>4.1228091664256024</v>
      </c>
      <c r="I41">
        <f t="shared" si="28"/>
        <v>4.1227956856322532</v>
      </c>
      <c r="J41">
        <f t="shared" si="28"/>
        <v>4.1227956612113017</v>
      </c>
      <c r="K41">
        <f t="shared" si="28"/>
        <v>4.1227956611670624</v>
      </c>
      <c r="L41">
        <f t="shared" si="28"/>
        <v>4.1227956611669816</v>
      </c>
      <c r="M41">
        <f t="shared" si="28"/>
        <v>4.1227956611669816</v>
      </c>
      <c r="N41">
        <f t="shared" si="28"/>
        <v>4.1227956611669816</v>
      </c>
      <c r="O41">
        <f t="shared" si="28"/>
        <v>4.1227956611669816</v>
      </c>
      <c r="P41">
        <f t="shared" si="28"/>
        <v>4.1227956611669816</v>
      </c>
      <c r="Q41">
        <f t="shared" si="28"/>
        <v>4.1227956611669816</v>
      </c>
      <c r="R41">
        <f t="shared" si="28"/>
        <v>4.1227956611669816</v>
      </c>
      <c r="S41">
        <f t="shared" si="28"/>
        <v>4.1227956611669816</v>
      </c>
      <c r="T41">
        <f t="shared" si="13"/>
        <v>4.2536547718566999E-2</v>
      </c>
      <c r="U41">
        <f t="shared" si="14"/>
        <v>2.4372365396600539</v>
      </c>
      <c r="V41">
        <f t="shared" si="29"/>
        <v>1.0009053614847845</v>
      </c>
      <c r="W41" s="1">
        <f t="shared" si="15"/>
        <v>1.0787618732541655</v>
      </c>
      <c r="X41">
        <f t="shared" si="30"/>
        <v>0.79749999999999988</v>
      </c>
      <c r="Y41">
        <f t="shared" si="45"/>
        <v>4.1899999999999995</v>
      </c>
      <c r="Z41">
        <f t="shared" si="31"/>
        <v>4.2193837998915414E-2</v>
      </c>
      <c r="AA41">
        <f t="shared" si="17"/>
        <v>2.4176001399983367</v>
      </c>
      <c r="AB41">
        <f t="shared" si="32"/>
        <v>1.000890820781617</v>
      </c>
      <c r="AC41" s="1">
        <f t="shared" si="18"/>
        <v>1.0870444931817123</v>
      </c>
      <c r="AD41" s="2">
        <f t="shared" si="33"/>
        <v>62.284898542959802</v>
      </c>
      <c r="AE41">
        <f t="shared" si="34"/>
        <v>4.2218895353841324E-2</v>
      </c>
      <c r="AF41">
        <f t="shared" si="19"/>
        <v>2.6</v>
      </c>
      <c r="AG41">
        <f t="shared" si="20"/>
        <v>2.6422188953538415</v>
      </c>
      <c r="AH41">
        <f t="shared" si="21"/>
        <v>31</v>
      </c>
      <c r="AI41">
        <f t="shared" si="22"/>
        <v>8.645065168737405E-2</v>
      </c>
      <c r="AJ41">
        <f t="shared" si="23"/>
        <v>4.9534035663623515</v>
      </c>
      <c r="AK41">
        <f t="shared" si="24"/>
        <v>1.6572006516873741</v>
      </c>
      <c r="AL41">
        <f t="shared" si="35"/>
        <v>94.953403566362354</v>
      </c>
      <c r="AM41">
        <f t="shared" si="44"/>
        <v>30.601423057706036</v>
      </c>
      <c r="AN41">
        <v>30.65</v>
      </c>
      <c r="AO41">
        <f t="shared" si="36"/>
        <v>30.535536630442575</v>
      </c>
      <c r="AP41">
        <f t="shared" si="37"/>
        <v>2.6422188953538415</v>
      </c>
      <c r="AQ41">
        <f t="shared" si="43"/>
        <v>0.30185418774561656</v>
      </c>
      <c r="AR41">
        <f t="shared" si="46"/>
        <v>4.1899999999999995</v>
      </c>
      <c r="AU41">
        <f t="shared" si="39"/>
        <v>2.8778046533083668</v>
      </c>
      <c r="AV41">
        <f t="shared" si="40"/>
        <v>2.048772413708591</v>
      </c>
      <c r="AW41">
        <f t="shared" si="41"/>
        <v>0.61843053281563298</v>
      </c>
      <c r="AX41" s="1">
        <f t="shared" si="42"/>
        <v>82.93606472509768</v>
      </c>
    </row>
    <row r="42" spans="1:64" x14ac:dyDescent="0.2">
      <c r="A42">
        <v>27</v>
      </c>
      <c r="B42">
        <f t="shared" si="7"/>
        <v>2.7</v>
      </c>
      <c r="C42">
        <f t="shared" si="8"/>
        <v>8.9758174189950538E-2</v>
      </c>
      <c r="D42">
        <f t="shared" si="9"/>
        <v>5.1429162356170925</v>
      </c>
      <c r="E42">
        <f t="shared" si="10"/>
        <v>30.121254953935768</v>
      </c>
      <c r="F42">
        <f t="shared" si="11"/>
        <v>0.12125495393576813</v>
      </c>
      <c r="G42">
        <f t="shared" si="27"/>
        <v>4.0945769570408821</v>
      </c>
      <c r="H42">
        <f t="shared" si="28"/>
        <v>4.0865420398699666</v>
      </c>
      <c r="I42">
        <f t="shared" si="28"/>
        <v>4.0865262416979879</v>
      </c>
      <c r="J42">
        <f t="shared" si="28"/>
        <v>4.086526210574589</v>
      </c>
      <c r="K42">
        <f t="shared" si="28"/>
        <v>4.0865262105132736</v>
      </c>
      <c r="L42">
        <f t="shared" si="28"/>
        <v>4.0865262105131528</v>
      </c>
      <c r="M42">
        <f t="shared" si="28"/>
        <v>4.0865262105131528</v>
      </c>
      <c r="N42">
        <f t="shared" si="28"/>
        <v>4.0865262105131528</v>
      </c>
      <c r="O42">
        <f t="shared" si="28"/>
        <v>4.0865262105131528</v>
      </c>
      <c r="P42">
        <f t="shared" si="28"/>
        <v>4.0865262105131528</v>
      </c>
      <c r="Q42">
        <f t="shared" si="28"/>
        <v>4.0865262105131528</v>
      </c>
      <c r="R42">
        <f t="shared" si="28"/>
        <v>4.0865262105131528</v>
      </c>
      <c r="S42">
        <f t="shared" si="28"/>
        <v>4.0865262105131528</v>
      </c>
      <c r="T42">
        <f t="shared" si="13"/>
        <v>4.4356368060206763E-2</v>
      </c>
      <c r="U42">
        <f t="shared" si="14"/>
        <v>2.5415076399290841</v>
      </c>
      <c r="V42">
        <f t="shared" si="29"/>
        <v>1.0009845507992317</v>
      </c>
      <c r="W42" s="1">
        <f t="shared" si="15"/>
        <v>1.0787618732541655</v>
      </c>
      <c r="X42">
        <f t="shared" si="30"/>
        <v>0.79749999999999988</v>
      </c>
      <c r="Y42">
        <f t="shared" si="45"/>
        <v>4.1899999999999995</v>
      </c>
      <c r="Z42">
        <f t="shared" si="31"/>
        <v>4.3804889767439958E-2</v>
      </c>
      <c r="AA42">
        <f t="shared" si="17"/>
        <v>2.5099093293455965</v>
      </c>
      <c r="AB42">
        <f t="shared" si="32"/>
        <v>1.0009602018777903</v>
      </c>
      <c r="AC42" s="1">
        <f t="shared" si="18"/>
        <v>1.0915416352088247</v>
      </c>
      <c r="AD42" s="2">
        <f t="shared" si="33"/>
        <v>62.542573400473806</v>
      </c>
      <c r="AE42">
        <f t="shared" si="34"/>
        <v>4.3832929895535298E-2</v>
      </c>
      <c r="AF42">
        <f t="shared" si="19"/>
        <v>2.7</v>
      </c>
      <c r="AG42">
        <f t="shared" si="20"/>
        <v>2.7438329298955355</v>
      </c>
      <c r="AH42">
        <f t="shared" si="21"/>
        <v>31</v>
      </c>
      <c r="AI42">
        <f t="shared" si="22"/>
        <v>8.9758174189950538E-2</v>
      </c>
      <c r="AJ42">
        <f t="shared" si="23"/>
        <v>5.1429162356170925</v>
      </c>
      <c r="AK42">
        <f t="shared" si="24"/>
        <v>1.6605081741899506</v>
      </c>
      <c r="AL42">
        <f t="shared" si="35"/>
        <v>95.142916235617093</v>
      </c>
      <c r="AM42">
        <f t="shared" si="44"/>
        <v>30.610256011995546</v>
      </c>
      <c r="AN42">
        <v>30.65</v>
      </c>
      <c r="AO42">
        <f t="shared" si="36"/>
        <v>30.526616550544961</v>
      </c>
      <c r="AP42">
        <f t="shared" si="37"/>
        <v>2.7438329298955355</v>
      </c>
      <c r="AQ42">
        <f t="shared" si="43"/>
        <v>0.29293410784800289</v>
      </c>
      <c r="AR42">
        <f t="shared" si="46"/>
        <v>4.1899999999999995</v>
      </c>
      <c r="AU42">
        <f t="shared" si="39"/>
        <v>2.8774322009252389</v>
      </c>
      <c r="AV42">
        <f t="shared" si="40"/>
        <v>2.0489144332704869</v>
      </c>
      <c r="AW42">
        <f t="shared" si="41"/>
        <v>0.60019692156698656</v>
      </c>
      <c r="AX42" s="1">
        <f t="shared" si="42"/>
        <v>82.925330940607282</v>
      </c>
    </row>
    <row r="43" spans="1:64" x14ac:dyDescent="0.2">
      <c r="A43">
        <v>28</v>
      </c>
      <c r="B43">
        <f t="shared" si="7"/>
        <v>2.8000000000000003</v>
      </c>
      <c r="C43">
        <f t="shared" si="8"/>
        <v>9.3063728724417955E-2</v>
      </c>
      <c r="D43">
        <f t="shared" si="9"/>
        <v>5.3323161452793979</v>
      </c>
      <c r="E43">
        <f t="shared" si="10"/>
        <v>30.13038333642637</v>
      </c>
      <c r="F43">
        <f t="shared" si="11"/>
        <v>0.13038333642636957</v>
      </c>
      <c r="G43">
        <f t="shared" si="27"/>
        <v>4.0577176090104539</v>
      </c>
      <c r="H43">
        <f t="shared" si="28"/>
        <v>4.0490817260354799</v>
      </c>
      <c r="I43">
        <f t="shared" si="28"/>
        <v>4.049063307421136</v>
      </c>
      <c r="J43">
        <f t="shared" si="28"/>
        <v>4.0490632680539473</v>
      </c>
      <c r="K43">
        <f t="shared" si="28"/>
        <v>4.0490632679698049</v>
      </c>
      <c r="L43">
        <f t="shared" si="28"/>
        <v>4.0490632679696246</v>
      </c>
      <c r="M43">
        <f t="shared" si="28"/>
        <v>4.0490632679696246</v>
      </c>
      <c r="N43">
        <f t="shared" si="28"/>
        <v>4.0490632679696246</v>
      </c>
      <c r="O43">
        <f t="shared" si="28"/>
        <v>4.0490632679696246</v>
      </c>
      <c r="P43">
        <f t="shared" si="28"/>
        <v>4.0490632679696246</v>
      </c>
      <c r="Q43">
        <f t="shared" si="28"/>
        <v>4.0490632679696246</v>
      </c>
      <c r="R43">
        <f t="shared" si="28"/>
        <v>4.0490632679696246</v>
      </c>
      <c r="S43">
        <f t="shared" si="28"/>
        <v>4.0490632679696246</v>
      </c>
      <c r="T43">
        <f t="shared" si="13"/>
        <v>4.619878900639942E-2</v>
      </c>
      <c r="U43">
        <f t="shared" si="14"/>
        <v>2.6470736976450402</v>
      </c>
      <c r="V43">
        <f t="shared" si="29"/>
        <v>1.0010681139098612</v>
      </c>
      <c r="W43" s="1">
        <f t="shared" si="15"/>
        <v>1.0787618732541657</v>
      </c>
      <c r="X43">
        <f t="shared" si="30"/>
        <v>0.79749999999999988</v>
      </c>
      <c r="Y43">
        <f t="shared" si="45"/>
        <v>4.1899999999999995</v>
      </c>
      <c r="Z43">
        <f t="shared" si="31"/>
        <v>4.5414617515639938E-2</v>
      </c>
      <c r="AA43">
        <f t="shared" si="17"/>
        <v>2.6021426556788763</v>
      </c>
      <c r="AB43">
        <f t="shared" si="32"/>
        <v>1.0010321307056933</v>
      </c>
      <c r="AC43" s="1">
        <f t="shared" si="18"/>
        <v>1.0962070416736642</v>
      </c>
      <c r="AD43" s="2">
        <f t="shared" si="33"/>
        <v>62.809889384453143</v>
      </c>
      <c r="AE43">
        <f t="shared" si="34"/>
        <v>4.5445865655525726E-2</v>
      </c>
      <c r="AF43">
        <f t="shared" si="19"/>
        <v>2.8000000000000003</v>
      </c>
      <c r="AG43">
        <f t="shared" si="20"/>
        <v>2.8454458656555262</v>
      </c>
      <c r="AH43">
        <f t="shared" si="21"/>
        <v>31</v>
      </c>
      <c r="AI43">
        <f t="shared" si="22"/>
        <v>9.3063728724417955E-2</v>
      </c>
      <c r="AJ43">
        <f t="shared" si="23"/>
        <v>5.3323161452793979</v>
      </c>
      <c r="AK43">
        <f t="shared" si="24"/>
        <v>1.6638137287244181</v>
      </c>
      <c r="AL43">
        <f t="shared" si="35"/>
        <v>95.332316145279393</v>
      </c>
      <c r="AM43">
        <f t="shared" si="44"/>
        <v>30.619419534018061</v>
      </c>
      <c r="AN43">
        <v>30.65</v>
      </c>
      <c r="AO43">
        <f t="shared" si="36"/>
        <v>30.517368124167309</v>
      </c>
      <c r="AP43">
        <f t="shared" si="37"/>
        <v>2.8454458656555262</v>
      </c>
      <c r="AQ43">
        <f t="shared" si="43"/>
        <v>0.28368568147035023</v>
      </c>
      <c r="AR43">
        <f t="shared" si="46"/>
        <v>4.1899999999999995</v>
      </c>
      <c r="AU43">
        <f t="shared" si="39"/>
        <v>2.8770487785007735</v>
      </c>
      <c r="AV43">
        <f t="shared" si="40"/>
        <v>2.0490616679091689</v>
      </c>
      <c r="AW43">
        <f t="shared" si="41"/>
        <v>0.5812894556355851</v>
      </c>
      <c r="AX43" s="1">
        <f t="shared" si="42"/>
        <v>82.914281008161041</v>
      </c>
    </row>
    <row r="44" spans="1:64" x14ac:dyDescent="0.2">
      <c r="A44">
        <v>29</v>
      </c>
      <c r="B44">
        <f t="shared" si="7"/>
        <v>2.9000000000000004</v>
      </c>
      <c r="C44">
        <f t="shared" si="8"/>
        <v>9.6367244875117317E-2</v>
      </c>
      <c r="D44">
        <f t="shared" si="9"/>
        <v>5.5215992607102065</v>
      </c>
      <c r="E44">
        <f t="shared" si="10"/>
        <v>30.139840742777658</v>
      </c>
      <c r="F44">
        <f t="shared" si="11"/>
        <v>0.13984074277765757</v>
      </c>
      <c r="G44">
        <f t="shared" si="27"/>
        <v>4.019705474211519</v>
      </c>
      <c r="H44">
        <f t="shared" si="28"/>
        <v>4.0104475400188084</v>
      </c>
      <c r="I44">
        <f t="shared" si="28"/>
        <v>4.0104261685023728</v>
      </c>
      <c r="J44">
        <f t="shared" si="28"/>
        <v>4.0104261190530561</v>
      </c>
      <c r="K44">
        <f t="shared" si="28"/>
        <v>4.0104261189386401</v>
      </c>
      <c r="L44">
        <f t="shared" si="28"/>
        <v>4.0104261189383754</v>
      </c>
      <c r="M44">
        <f t="shared" si="28"/>
        <v>4.0104261189383745</v>
      </c>
      <c r="N44">
        <f t="shared" si="28"/>
        <v>4.0104261189383745</v>
      </c>
      <c r="O44">
        <f t="shared" si="28"/>
        <v>4.0104261189383745</v>
      </c>
      <c r="P44">
        <f t="shared" si="28"/>
        <v>4.0104261189383745</v>
      </c>
      <c r="Q44">
        <f t="shared" si="28"/>
        <v>4.0104261189383745</v>
      </c>
      <c r="R44">
        <f t="shared" si="28"/>
        <v>4.0104261189383745</v>
      </c>
      <c r="S44">
        <f t="shared" si="28"/>
        <v>4.0104261189383745</v>
      </c>
      <c r="T44">
        <f t="shared" si="13"/>
        <v>4.8065007969276562E-2</v>
      </c>
      <c r="U44">
        <f t="shared" si="14"/>
        <v>2.7540033214928474</v>
      </c>
      <c r="V44">
        <f t="shared" si="29"/>
        <v>1.0011562354644907</v>
      </c>
      <c r="W44" s="1">
        <f t="shared" si="15"/>
        <v>1.0787618732541655</v>
      </c>
      <c r="X44">
        <f t="shared" si="30"/>
        <v>0.79749999999999988</v>
      </c>
      <c r="Y44">
        <f t="shared" si="45"/>
        <v>4.1899999999999995</v>
      </c>
      <c r="Z44">
        <f t="shared" si="31"/>
        <v>4.7022974131434622E-2</v>
      </c>
      <c r="AA44">
        <f t="shared" si="17"/>
        <v>2.6942974195951712</v>
      </c>
      <c r="AB44">
        <f t="shared" si="32"/>
        <v>1.0011065995541943</v>
      </c>
      <c r="AC44" s="1">
        <f t="shared" si="18"/>
        <v>1.1010405541348827</v>
      </c>
      <c r="AD44" s="2">
        <f t="shared" si="33"/>
        <v>63.086837416609541</v>
      </c>
      <c r="AE44">
        <f t="shared" si="34"/>
        <v>4.7057663254373626E-2</v>
      </c>
      <c r="AF44" s="3">
        <f t="shared" si="19"/>
        <v>2.9000000000000004</v>
      </c>
      <c r="AG44" s="3">
        <f t="shared" si="20"/>
        <v>2.9470576632543741</v>
      </c>
      <c r="AH44" s="3">
        <f t="shared" si="21"/>
        <v>31</v>
      </c>
      <c r="AI44" s="3">
        <f t="shared" si="22"/>
        <v>9.6367244875117317E-2</v>
      </c>
      <c r="AJ44" s="3">
        <f t="shared" si="23"/>
        <v>5.5215992607102065</v>
      </c>
      <c r="AK44" s="3">
        <f t="shared" si="24"/>
        <v>1.6671172448751175</v>
      </c>
      <c r="AL44" s="3">
        <f t="shared" si="35"/>
        <v>95.521599260710204</v>
      </c>
      <c r="AM44" s="3">
        <f t="shared" si="44"/>
        <v>30.628913320782516</v>
      </c>
      <c r="AN44" s="3">
        <v>30.65</v>
      </c>
      <c r="AO44">
        <f t="shared" si="36"/>
        <v>30.507792255681967</v>
      </c>
      <c r="AP44" s="3">
        <f t="shared" si="37"/>
        <v>2.9470576632543741</v>
      </c>
      <c r="AQ44">
        <f t="shared" si="43"/>
        <v>0.27410981298500803</v>
      </c>
      <c r="AR44">
        <f t="shared" si="46"/>
        <v>4.1899999999999995</v>
      </c>
      <c r="AU44">
        <f t="shared" si="39"/>
        <v>2.8766547258546922</v>
      </c>
      <c r="AV44">
        <f t="shared" si="40"/>
        <v>2.0492141018403447</v>
      </c>
      <c r="AW44">
        <f t="shared" si="41"/>
        <v>0.56170969422169803</v>
      </c>
      <c r="AX44" s="1">
        <f t="shared" si="42"/>
        <v>82.902924721095857</v>
      </c>
      <c r="AZ44" s="3">
        <v>3</v>
      </c>
      <c r="BA44">
        <f>ASIN(AZ44/AN44)</f>
        <v>9.803624622180046E-2</v>
      </c>
      <c r="BB44">
        <f>BA44*180/$C$3</f>
        <v>5.6172288142365376</v>
      </c>
      <c r="BC44">
        <f>AN44*COS(BA44)</f>
        <v>30.502827737768836</v>
      </c>
      <c r="BD44">
        <f>BD$15-(BC$25-BC44)</f>
        <v>0.26914529507187768</v>
      </c>
      <c r="BE44">
        <f>BD44*10</f>
        <v>2.6914529507187765</v>
      </c>
    </row>
    <row r="45" spans="1:64" x14ac:dyDescent="0.2">
      <c r="A45">
        <v>30</v>
      </c>
      <c r="B45">
        <f t="shared" si="7"/>
        <v>3</v>
      </c>
      <c r="C45">
        <f t="shared" si="8"/>
        <v>9.9668652491162038E-2</v>
      </c>
      <c r="D45">
        <f t="shared" si="9"/>
        <v>5.7107615624412436</v>
      </c>
      <c r="E45">
        <f t="shared" si="10"/>
        <v>30.14962686336267</v>
      </c>
      <c r="F45">
        <f t="shared" si="11"/>
        <v>0.14962686336266984</v>
      </c>
      <c r="G45">
        <f t="shared" si="27"/>
        <v>3.9805604584127634</v>
      </c>
      <c r="H45">
        <f t="shared" si="28"/>
        <v>3.9706594683137535</v>
      </c>
      <c r="I45">
        <f t="shared" si="28"/>
        <v>3.9706347798191284</v>
      </c>
      <c r="J45">
        <f t="shared" si="28"/>
        <v>3.9706347181035402</v>
      </c>
      <c r="K45">
        <f t="shared" si="28"/>
        <v>3.970634717949264</v>
      </c>
      <c r="L45">
        <f t="shared" si="28"/>
        <v>3.9706347179488781</v>
      </c>
      <c r="M45">
        <f t="shared" si="28"/>
        <v>3.9706347179488772</v>
      </c>
      <c r="N45">
        <f t="shared" si="28"/>
        <v>3.9706347179488772</v>
      </c>
      <c r="O45">
        <f t="shared" si="28"/>
        <v>3.9706347179488772</v>
      </c>
      <c r="P45">
        <f t="shared" si="28"/>
        <v>3.9706347179488772</v>
      </c>
      <c r="Q45">
        <f t="shared" ref="N45:S60" si="47">(($F$4*SQRT($G$15)-$F45)/$F$4)^2*(COS(ASIN(SIN($C45)/SQRT(P45))))^2</f>
        <v>3.9706347179488772</v>
      </c>
      <c r="R45">
        <f t="shared" si="47"/>
        <v>3.9706347179488772</v>
      </c>
      <c r="S45">
        <f t="shared" si="47"/>
        <v>3.9706347179488772</v>
      </c>
      <c r="T45">
        <f t="shared" si="13"/>
        <v>4.9956269516486691E-2</v>
      </c>
      <c r="U45">
        <f t="shared" si="14"/>
        <v>2.862367822049213</v>
      </c>
      <c r="V45">
        <f t="shared" si="29"/>
        <v>1.001249113284236</v>
      </c>
      <c r="W45" s="1">
        <f t="shared" si="15"/>
        <v>1.0787618732541655</v>
      </c>
      <c r="X45">
        <f t="shared" si="30"/>
        <v>0.79749999999999988</v>
      </c>
      <c r="Y45">
        <f t="shared" si="45"/>
        <v>4.1899999999999995</v>
      </c>
      <c r="Z45">
        <f t="shared" si="31"/>
        <v>4.862991270866808E-2</v>
      </c>
      <c r="AA45">
        <f t="shared" si="17"/>
        <v>2.7863709334904518</v>
      </c>
      <c r="AB45">
        <f t="shared" si="32"/>
        <v>1.0011836004521593</v>
      </c>
      <c r="AC45" s="1">
        <f t="shared" si="18"/>
        <v>1.1060420086509615</v>
      </c>
      <c r="AD45" s="2">
        <f t="shared" si="33"/>
        <v>63.373408103508851</v>
      </c>
      <c r="AE45">
        <f t="shared" si="34"/>
        <v>4.8668283453898294E-2</v>
      </c>
      <c r="AF45" s="3">
        <f t="shared" si="19"/>
        <v>3</v>
      </c>
      <c r="AG45" s="3">
        <f t="shared" si="20"/>
        <v>3.0486682834538983</v>
      </c>
      <c r="AH45" s="3">
        <f t="shared" si="21"/>
        <v>31</v>
      </c>
      <c r="AI45" s="3">
        <f t="shared" si="22"/>
        <v>9.9668652491162038E-2</v>
      </c>
      <c r="AJ45" s="3">
        <f t="shared" si="23"/>
        <v>5.7107615624412436</v>
      </c>
      <c r="AK45" s="3">
        <f t="shared" si="24"/>
        <v>1.6704186524911622</v>
      </c>
      <c r="AL45" s="3">
        <f t="shared" si="35"/>
        <v>95.710761562441249</v>
      </c>
      <c r="AM45" s="3">
        <f t="shared" si="44"/>
        <v>30.638737058767799</v>
      </c>
      <c r="AN45">
        <v>30.8</v>
      </c>
      <c r="AO45">
        <f t="shared" si="36"/>
        <v>30.647145458467666</v>
      </c>
      <c r="AP45" s="3">
        <f t="shared" si="37"/>
        <v>3.0486682834538983</v>
      </c>
      <c r="AQ45">
        <f t="shared" ref="AQ45:AQ54" si="48">0.4-(BC$45-AO45)</f>
        <v>0.39359753983351597</v>
      </c>
      <c r="AR45">
        <f>$AS$4</f>
        <v>3.79</v>
      </c>
      <c r="AU45">
        <f t="shared" si="39"/>
        <v>2.8722853516842211</v>
      </c>
      <c r="AV45">
        <f t="shared" si="40"/>
        <v>1.9490964575608829</v>
      </c>
      <c r="AW45">
        <f t="shared" si="41"/>
        <v>0.76715957059418449</v>
      </c>
      <c r="AX45" s="1">
        <f t="shared" si="42"/>
        <v>82.777002797036928</v>
      </c>
      <c r="AZ45" s="3">
        <v>3</v>
      </c>
      <c r="BA45">
        <f>ASIN(AZ45/AN45)</f>
        <v>9.7557272725598346E-2</v>
      </c>
      <c r="BB45">
        <f>BA45*180/$C$3</f>
        <v>5.5897848450127974</v>
      </c>
      <c r="BC45">
        <f>AN45*COS(BA45)</f>
        <v>30.65354791863415</v>
      </c>
      <c r="BD45">
        <f>BD$15-(BC$45-BC45)</f>
        <v>0.4</v>
      </c>
      <c r="BE45">
        <f>BD45*10</f>
        <v>4</v>
      </c>
    </row>
    <row r="46" spans="1:64" x14ac:dyDescent="0.2">
      <c r="A46">
        <v>31</v>
      </c>
      <c r="B46">
        <f t="shared" si="7"/>
        <v>3.1</v>
      </c>
      <c r="C46">
        <f t="shared" si="8"/>
        <v>0.10296788169503178</v>
      </c>
      <c r="D46">
        <f t="shared" si="9"/>
        <v>5.8997990466674253</v>
      </c>
      <c r="E46">
        <f t="shared" si="10"/>
        <v>30.159741378201506</v>
      </c>
      <c r="F46">
        <f t="shared" si="11"/>
        <v>0.15974137820150602</v>
      </c>
      <c r="G46">
        <f t="shared" si="27"/>
        <v>3.9403031329696585</v>
      </c>
      <c r="H46">
        <f t="shared" ref="H46:S74" si="49">(($F$4*SQRT($G$15)-$F46)/$F$4)^2*(COS(ASIN(SIN($C46)/SQRT(G46))))^2</f>
        <v>3.9297381655660453</v>
      </c>
      <c r="I46">
        <f t="shared" si="49"/>
        <v>3.9297097620105066</v>
      </c>
      <c r="J46">
        <f t="shared" si="49"/>
        <v>3.9297096854426639</v>
      </c>
      <c r="K46">
        <f t="shared" si="49"/>
        <v>3.9297096852362574</v>
      </c>
      <c r="L46">
        <f t="shared" si="49"/>
        <v>3.9297096852357005</v>
      </c>
      <c r="M46">
        <f t="shared" si="49"/>
        <v>3.9297096852356996</v>
      </c>
      <c r="N46">
        <f t="shared" si="47"/>
        <v>3.9297096852356996</v>
      </c>
      <c r="O46">
        <f t="shared" si="47"/>
        <v>3.9297096852356996</v>
      </c>
      <c r="P46">
        <f t="shared" si="47"/>
        <v>3.9297096852356996</v>
      </c>
      <c r="Q46">
        <f t="shared" si="47"/>
        <v>3.9297096852356996</v>
      </c>
      <c r="R46">
        <f t="shared" si="47"/>
        <v>3.9297096852356996</v>
      </c>
      <c r="S46">
        <f t="shared" si="47"/>
        <v>3.9297096852356996</v>
      </c>
      <c r="T46">
        <f t="shared" si="13"/>
        <v>5.1873868682568013E-2</v>
      </c>
      <c r="U46">
        <f t="shared" si="14"/>
        <v>2.9722414015159133</v>
      </c>
      <c r="V46">
        <f t="shared" si="29"/>
        <v>1.0013469593064233</v>
      </c>
      <c r="W46" s="1">
        <f t="shared" si="15"/>
        <v>1.0787618732541655</v>
      </c>
      <c r="X46">
        <f t="shared" si="30"/>
        <v>0.69750000000000001</v>
      </c>
      <c r="Y46">
        <f>$AS$4</f>
        <v>3.79</v>
      </c>
      <c r="Z46">
        <f t="shared" si="31"/>
        <v>5.2822196298237006E-2</v>
      </c>
      <c r="AA46">
        <f t="shared" si="17"/>
        <v>3.0265781740196278</v>
      </c>
      <c r="AB46">
        <f t="shared" si="32"/>
        <v>1.001396715955198</v>
      </c>
      <c r="AC46" s="1">
        <f t="shared" si="18"/>
        <v>1.0609020589237956</v>
      </c>
      <c r="AD46" s="2">
        <f t="shared" si="33"/>
        <v>60.787003217024733</v>
      </c>
      <c r="AE46">
        <f t="shared" si="34"/>
        <v>5.2871379080324375E-2</v>
      </c>
      <c r="AF46">
        <f t="shared" si="19"/>
        <v>3.1</v>
      </c>
      <c r="AG46">
        <f t="shared" si="20"/>
        <v>3.1528713790803247</v>
      </c>
      <c r="AH46">
        <f t="shared" si="21"/>
        <v>31</v>
      </c>
      <c r="AI46">
        <f t="shared" si="22"/>
        <v>0.10296788169503178</v>
      </c>
      <c r="AJ46">
        <f t="shared" si="23"/>
        <v>5.8997990466674253</v>
      </c>
      <c r="AK46">
        <f t="shared" si="24"/>
        <v>1.6737178816950318</v>
      </c>
      <c r="AL46">
        <f t="shared" si="35"/>
        <v>95.899799046667425</v>
      </c>
      <c r="AM46">
        <f t="shared" si="44"/>
        <v>30.674124319934229</v>
      </c>
      <c r="AN46">
        <v>30.8</v>
      </c>
      <c r="AO46">
        <f t="shared" si="36"/>
        <v>30.636867485469807</v>
      </c>
      <c r="AP46">
        <f t="shared" si="37"/>
        <v>3.1528713790803247</v>
      </c>
      <c r="AQ46">
        <f t="shared" si="48"/>
        <v>0.38331956683565738</v>
      </c>
      <c r="AR46">
        <f>$AS$4</f>
        <v>3.79</v>
      </c>
      <c r="AU46">
        <f t="shared" si="39"/>
        <v>2.8732190064367606</v>
      </c>
      <c r="AV46">
        <f t="shared" si="40"/>
        <v>1.9495113491670142</v>
      </c>
      <c r="AW46">
        <f t="shared" si="41"/>
        <v>0.74728584590389791</v>
      </c>
      <c r="AX46" s="1">
        <f t="shared" si="42"/>
        <v>82.803909992040062</v>
      </c>
      <c r="AZ46">
        <v>3</v>
      </c>
    </row>
    <row r="47" spans="1:64" x14ac:dyDescent="0.2">
      <c r="A47">
        <v>32</v>
      </c>
      <c r="B47">
        <f t="shared" si="7"/>
        <v>3.2</v>
      </c>
      <c r="C47">
        <f t="shared" si="8"/>
        <v>0.10626486289107881</v>
      </c>
      <c r="D47">
        <f t="shared" si="9"/>
        <v>6.0887077257342623</v>
      </c>
      <c r="E47">
        <f t="shared" si="10"/>
        <v>30.170183957012924</v>
      </c>
      <c r="F47">
        <f t="shared" si="11"/>
        <v>0.17018395701292377</v>
      </c>
      <c r="G47">
        <f t="shared" si="27"/>
        <v>3.8989547315049711</v>
      </c>
      <c r="H47">
        <f t="shared" si="49"/>
        <v>3.8877049512272417</v>
      </c>
      <c r="I47">
        <f t="shared" si="49"/>
        <v>3.8876723979450651</v>
      </c>
      <c r="J47">
        <f t="shared" si="49"/>
        <v>3.8876723034728591</v>
      </c>
      <c r="K47">
        <f t="shared" si="49"/>
        <v>3.8876723031986913</v>
      </c>
      <c r="L47">
        <f t="shared" si="49"/>
        <v>3.8876723031978955</v>
      </c>
      <c r="M47">
        <f t="shared" si="49"/>
        <v>3.8876723031978937</v>
      </c>
      <c r="N47">
        <f t="shared" si="47"/>
        <v>3.8876723031978937</v>
      </c>
      <c r="O47">
        <f t="shared" si="47"/>
        <v>3.8876723031978937</v>
      </c>
      <c r="P47">
        <f t="shared" si="47"/>
        <v>3.8876723031978937</v>
      </c>
      <c r="Q47">
        <f t="shared" si="47"/>
        <v>3.8876723031978937</v>
      </c>
      <c r="R47">
        <f t="shared" si="47"/>
        <v>3.8876723031978937</v>
      </c>
      <c r="S47">
        <f t="shared" si="47"/>
        <v>3.8876723031978937</v>
      </c>
      <c r="T47">
        <f t="shared" si="13"/>
        <v>5.3819154515622976E-2</v>
      </c>
      <c r="U47">
        <f t="shared" si="14"/>
        <v>3.0837013569352654</v>
      </c>
      <c r="V47">
        <f t="shared" si="29"/>
        <v>1.0014500006160294</v>
      </c>
      <c r="W47" s="1">
        <f t="shared" si="15"/>
        <v>1.0787618732541655</v>
      </c>
      <c r="X47">
        <f t="shared" si="30"/>
        <v>0.69750000000000001</v>
      </c>
      <c r="Y47">
        <f t="shared" ref="Y47:Y55" si="50">$AS$4</f>
        <v>3.79</v>
      </c>
      <c r="Z47">
        <f t="shared" si="31"/>
        <v>5.4508910370680716E-2</v>
      </c>
      <c r="AA47">
        <f t="shared" si="17"/>
        <v>3.1232226219075372</v>
      </c>
      <c r="AB47">
        <f t="shared" si="32"/>
        <v>1.0014874520790598</v>
      </c>
      <c r="AC47" s="1">
        <f t="shared" si="18"/>
        <v>1.066243266074111</v>
      </c>
      <c r="AD47" s="2">
        <f t="shared" si="33"/>
        <v>61.093040870074795</v>
      </c>
      <c r="AE47">
        <f t="shared" si="34"/>
        <v>5.4562960621715222E-2</v>
      </c>
      <c r="AF47">
        <f t="shared" si="19"/>
        <v>3.2</v>
      </c>
      <c r="AG47">
        <f t="shared" si="20"/>
        <v>3.2545629606217155</v>
      </c>
      <c r="AH47">
        <f t="shared" si="21"/>
        <v>31</v>
      </c>
      <c r="AI47">
        <f t="shared" si="22"/>
        <v>0.10626486289107881</v>
      </c>
      <c r="AJ47">
        <f t="shared" si="23"/>
        <v>6.0887077257342623</v>
      </c>
      <c r="AK47">
        <f t="shared" si="24"/>
        <v>1.6770148628910788</v>
      </c>
      <c r="AL47">
        <f t="shared" si="35"/>
        <v>96.088707725734267</v>
      </c>
      <c r="AM47">
        <f t="shared" si="44"/>
        <v>30.684613506761803</v>
      </c>
      <c r="AN47">
        <v>30.8</v>
      </c>
      <c r="AO47">
        <f t="shared" si="36"/>
        <v>30.626263376999407</v>
      </c>
      <c r="AP47">
        <f t="shared" si="37"/>
        <v>3.2545629606217155</v>
      </c>
      <c r="AQ47">
        <f t="shared" si="48"/>
        <v>0.37271545836525777</v>
      </c>
      <c r="AR47">
        <f t="shared" ref="AR47:AR54" si="51">$AS$4</f>
        <v>3.79</v>
      </c>
      <c r="AU47">
        <f t="shared" si="39"/>
        <v>2.8738353463804733</v>
      </c>
      <c r="AV47">
        <f t="shared" si="40"/>
        <v>1.9496879935482363</v>
      </c>
      <c r="AW47">
        <f t="shared" si="41"/>
        <v>0.72667885418457068</v>
      </c>
      <c r="AX47" s="1">
        <f t="shared" si="42"/>
        <v>82.821672424040315</v>
      </c>
    </row>
    <row r="48" spans="1:64" x14ac:dyDescent="0.2">
      <c r="A48">
        <v>33</v>
      </c>
      <c r="B48">
        <f t="shared" si="7"/>
        <v>3.3000000000000003</v>
      </c>
      <c r="C48">
        <f t="shared" si="8"/>
        <v>0.10955952677394436</v>
      </c>
      <c r="D48">
        <f t="shared" si="9"/>
        <v>6.2774836286200797</v>
      </c>
      <c r="E48">
        <f t="shared" si="10"/>
        <v>30.180954259267548</v>
      </c>
      <c r="F48">
        <f t="shared" si="11"/>
        <v>0.18095425926754771</v>
      </c>
      <c r="G48">
        <f t="shared" si="27"/>
        <v>3.8565371464897251</v>
      </c>
      <c r="H48">
        <f t="shared" si="49"/>
        <v>3.8445818061083399</v>
      </c>
      <c r="I48">
        <f t="shared" si="49"/>
        <v>3.8445446290704086</v>
      </c>
      <c r="J48">
        <f t="shared" si="49"/>
        <v>3.8445445131018565</v>
      </c>
      <c r="K48">
        <f t="shared" si="49"/>
        <v>3.8445445127401059</v>
      </c>
      <c r="L48">
        <f t="shared" si="49"/>
        <v>3.844544512738977</v>
      </c>
      <c r="M48">
        <f t="shared" si="49"/>
        <v>3.8445445127389735</v>
      </c>
      <c r="N48">
        <f t="shared" si="47"/>
        <v>3.8445445127389735</v>
      </c>
      <c r="O48">
        <f t="shared" si="47"/>
        <v>3.8445445127389735</v>
      </c>
      <c r="P48">
        <f t="shared" si="47"/>
        <v>3.8445445127389735</v>
      </c>
      <c r="Q48">
        <f t="shared" si="47"/>
        <v>3.8445445127389735</v>
      </c>
      <c r="R48">
        <f t="shared" si="47"/>
        <v>3.8445445127389735</v>
      </c>
      <c r="S48">
        <f t="shared" si="47"/>
        <v>3.8445445127389735</v>
      </c>
      <c r="T48">
        <f t="shared" si="13"/>
        <v>5.5793533881440871E-2</v>
      </c>
      <c r="U48">
        <f t="shared" si="14"/>
        <v>3.1968282981567269</v>
      </c>
      <c r="V48">
        <f t="shared" si="29"/>
        <v>1.0015584805747619</v>
      </c>
      <c r="W48" s="1">
        <f t="shared" si="15"/>
        <v>1.0787618732541655</v>
      </c>
      <c r="X48">
        <f t="shared" si="30"/>
        <v>0.69750000000000001</v>
      </c>
      <c r="Y48">
        <f t="shared" si="50"/>
        <v>3.79</v>
      </c>
      <c r="Z48">
        <f t="shared" si="31"/>
        <v>5.6194001473013774E-2</v>
      </c>
      <c r="AA48">
        <f t="shared" si="17"/>
        <v>3.219774077715257</v>
      </c>
      <c r="AB48">
        <f t="shared" si="32"/>
        <v>1.0015809629645736</v>
      </c>
      <c r="AC48" s="1">
        <f t="shared" si="18"/>
        <v>1.0717520270416563</v>
      </c>
      <c r="AD48" s="2">
        <f t="shared" si="33"/>
        <v>61.408678932834036</v>
      </c>
      <c r="AE48">
        <f t="shared" si="34"/>
        <v>5.6253225445680892E-2</v>
      </c>
      <c r="AF48">
        <f t="shared" si="19"/>
        <v>3.3000000000000003</v>
      </c>
      <c r="AG48">
        <f t="shared" si="20"/>
        <v>3.3562532254456809</v>
      </c>
      <c r="AH48">
        <f t="shared" si="21"/>
        <v>31</v>
      </c>
      <c r="AI48">
        <f t="shared" si="22"/>
        <v>0.10955952677394436</v>
      </c>
      <c r="AJ48">
        <f t="shared" si="23"/>
        <v>6.2774836286200797</v>
      </c>
      <c r="AK48">
        <f t="shared" si="24"/>
        <v>1.6803095267739445</v>
      </c>
      <c r="AL48">
        <f t="shared" si="35"/>
        <v>96.277483628620075</v>
      </c>
      <c r="AM48">
        <f t="shared" si="44"/>
        <v>30.695431842331899</v>
      </c>
      <c r="AN48">
        <v>30.8</v>
      </c>
      <c r="AO48">
        <f t="shared" si="36"/>
        <v>30.615334162811333</v>
      </c>
      <c r="AP48">
        <f t="shared" si="37"/>
        <v>3.3562532254456809</v>
      </c>
      <c r="AQ48">
        <f t="shared" si="48"/>
        <v>0.36178624417718341</v>
      </c>
      <c r="AR48">
        <f t="shared" si="51"/>
        <v>3.79</v>
      </c>
      <c r="AU48">
        <f t="shared" si="39"/>
        <v>2.8744742132421397</v>
      </c>
      <c r="AV48">
        <f t="shared" si="40"/>
        <v>1.9498700398138926</v>
      </c>
      <c r="AW48">
        <f t="shared" si="41"/>
        <v>0.7054361583378832</v>
      </c>
      <c r="AX48" s="1">
        <f t="shared" si="42"/>
        <v>82.840084064083015</v>
      </c>
    </row>
    <row r="49" spans="1:57" x14ac:dyDescent="0.2">
      <c r="A49">
        <v>34</v>
      </c>
      <c r="B49">
        <f t="shared" si="7"/>
        <v>3.4000000000000004</v>
      </c>
      <c r="C49">
        <f t="shared" si="8"/>
        <v>0.11285180433688263</v>
      </c>
      <c r="D49">
        <f t="shared" si="9"/>
        <v>6.4661228014129781</v>
      </c>
      <c r="E49">
        <f t="shared" si="10"/>
        <v>30.19205193424256</v>
      </c>
      <c r="F49">
        <f t="shared" si="11"/>
        <v>0.19205193424255995</v>
      </c>
      <c r="G49">
        <f t="shared" si="27"/>
        <v>3.8130729257263263</v>
      </c>
      <c r="H49">
        <f t="shared" si="49"/>
        <v>3.8003913688348439</v>
      </c>
      <c r="I49">
        <f t="shared" si="49"/>
        <v>3.8003490516444329</v>
      </c>
      <c r="J49">
        <f t="shared" si="49"/>
        <v>3.8003489099630774</v>
      </c>
      <c r="K49">
        <f t="shared" si="49"/>
        <v>3.8003489094887115</v>
      </c>
      <c r="L49">
        <f t="shared" si="49"/>
        <v>3.8003489094871239</v>
      </c>
      <c r="M49">
        <f t="shared" si="49"/>
        <v>3.8003489094871186</v>
      </c>
      <c r="N49">
        <f t="shared" si="47"/>
        <v>3.8003489094871186</v>
      </c>
      <c r="O49">
        <f t="shared" si="47"/>
        <v>3.8003489094871186</v>
      </c>
      <c r="P49">
        <f t="shared" si="47"/>
        <v>3.8003489094871186</v>
      </c>
      <c r="Q49">
        <f t="shared" si="47"/>
        <v>3.8003489094871186</v>
      </c>
      <c r="R49">
        <f t="shared" si="47"/>
        <v>3.8003489094871186</v>
      </c>
      <c r="S49">
        <f t="shared" si="47"/>
        <v>3.8003489094871186</v>
      </c>
      <c r="T49">
        <f t="shared" si="13"/>
        <v>5.7798475549511799E-2</v>
      </c>
      <c r="U49">
        <f t="shared" si="14"/>
        <v>3.311706381955156</v>
      </c>
      <c r="V49">
        <f t="shared" si="29"/>
        <v>1.0016726600579948</v>
      </c>
      <c r="W49" s="1">
        <f t="shared" si="15"/>
        <v>1.0787618732541655</v>
      </c>
      <c r="X49">
        <f t="shared" si="30"/>
        <v>0.69750000000000001</v>
      </c>
      <c r="Y49">
        <f t="shared" si="50"/>
        <v>3.79</v>
      </c>
      <c r="Z49">
        <f t="shared" si="31"/>
        <v>5.7877421631452999E-2</v>
      </c>
      <c r="AA49">
        <f t="shared" si="17"/>
        <v>3.3162297926664137</v>
      </c>
      <c r="AB49">
        <f t="shared" si="32"/>
        <v>1.0016772388922661</v>
      </c>
      <c r="AC49" s="1">
        <f t="shared" si="18"/>
        <v>1.0774281559043148</v>
      </c>
      <c r="AD49" s="2">
        <f t="shared" si="33"/>
        <v>61.733906752435665</v>
      </c>
      <c r="AE49">
        <f t="shared" si="34"/>
        <v>5.7942134192950599E-2</v>
      </c>
      <c r="AF49">
        <f t="shared" si="19"/>
        <v>3.4000000000000004</v>
      </c>
      <c r="AG49">
        <f t="shared" si="20"/>
        <v>3.457942134192951</v>
      </c>
      <c r="AH49">
        <f t="shared" si="21"/>
        <v>31</v>
      </c>
      <c r="AI49">
        <f t="shared" si="22"/>
        <v>0.11285180433688263</v>
      </c>
      <c r="AJ49">
        <f t="shared" si="23"/>
        <v>6.4661228014129781</v>
      </c>
      <c r="AK49">
        <f t="shared" si="24"/>
        <v>1.6836018043368828</v>
      </c>
      <c r="AL49">
        <f t="shared" si="35"/>
        <v>96.466122801412979</v>
      </c>
      <c r="AM49">
        <f t="shared" si="44"/>
        <v>30.706578970929154</v>
      </c>
      <c r="AN49">
        <v>30.8</v>
      </c>
      <c r="AO49">
        <f t="shared" si="36"/>
        <v>30.604080902233672</v>
      </c>
      <c r="AP49">
        <f t="shared" si="37"/>
        <v>3.457942134192951</v>
      </c>
      <c r="AQ49">
        <f t="shared" si="48"/>
        <v>0.35053298359952267</v>
      </c>
      <c r="AR49">
        <f t="shared" si="51"/>
        <v>3.79</v>
      </c>
      <c r="AU49">
        <f t="shared" si="39"/>
        <v>2.8751358824991158</v>
      </c>
      <c r="AV49">
        <f t="shared" si="40"/>
        <v>1.950057469042187</v>
      </c>
      <c r="AW49">
        <f t="shared" si="41"/>
        <v>0.68355946281389168</v>
      </c>
      <c r="AX49" s="1">
        <f t="shared" si="42"/>
        <v>82.859152851208677</v>
      </c>
      <c r="AZ49">
        <v>3.5</v>
      </c>
      <c r="BA49">
        <f>ASIN(AZ49/AN49)</f>
        <v>0.11388236445328322</v>
      </c>
      <c r="BB49">
        <f>BA49*180/$C$3</f>
        <v>6.5251712881079031</v>
      </c>
      <c r="BC49">
        <f>AN49*COS(BA49)</f>
        <v>30.600490192152151</v>
      </c>
      <c r="BD49">
        <f>BD$15-(BC$45-BC49)</f>
        <v>0.34694227351800111</v>
      </c>
      <c r="BE49">
        <f>BD49*10</f>
        <v>3.4694227351800109</v>
      </c>
    </row>
    <row r="50" spans="1:57" x14ac:dyDescent="0.2">
      <c r="A50">
        <v>35</v>
      </c>
      <c r="B50">
        <f t="shared" si="7"/>
        <v>3.5</v>
      </c>
      <c r="C50">
        <f t="shared" si="8"/>
        <v>0.11614162687999023</v>
      </c>
      <c r="D50">
        <f t="shared" si="9"/>
        <v>6.654621307782346</v>
      </c>
      <c r="E50">
        <f t="shared" si="10"/>
        <v>30.203476621077911</v>
      </c>
      <c r="F50">
        <f t="shared" si="11"/>
        <v>0.20347662107791109</v>
      </c>
      <c r="G50">
        <f t="shared" si="27"/>
        <v>3.7685852687349195</v>
      </c>
      <c r="H50">
        <f t="shared" si="49"/>
        <v>3.755156932204363</v>
      </c>
      <c r="I50">
        <f t="shared" si="49"/>
        <v>3.7551089128471871</v>
      </c>
      <c r="J50">
        <f t="shared" si="49"/>
        <v>3.7551087405150496</v>
      </c>
      <c r="K50">
        <f t="shared" si="49"/>
        <v>3.755108739896575</v>
      </c>
      <c r="L50">
        <f t="shared" si="49"/>
        <v>3.7551087398943555</v>
      </c>
      <c r="M50">
        <f t="shared" si="49"/>
        <v>3.7551087398943483</v>
      </c>
      <c r="N50">
        <f t="shared" si="47"/>
        <v>3.7551087398943475</v>
      </c>
      <c r="O50">
        <f t="shared" si="47"/>
        <v>3.7551087398943475</v>
      </c>
      <c r="P50">
        <f t="shared" si="47"/>
        <v>3.7551087398943475</v>
      </c>
      <c r="Q50">
        <f t="shared" si="47"/>
        <v>3.7551087398943475</v>
      </c>
      <c r="R50">
        <f t="shared" si="47"/>
        <v>3.7551087398943475</v>
      </c>
      <c r="S50">
        <f t="shared" si="47"/>
        <v>3.7551087398943475</v>
      </c>
      <c r="T50">
        <f t="shared" si="13"/>
        <v>5.9835514587967598E-2</v>
      </c>
      <c r="U50">
        <f t="shared" si="14"/>
        <v>3.4284235638498064</v>
      </c>
      <c r="V50">
        <f t="shared" si="29"/>
        <v>1.001792818811035</v>
      </c>
      <c r="W50" s="1">
        <f t="shared" si="15"/>
        <v>1.0787618732541655</v>
      </c>
      <c r="X50">
        <f t="shared" si="30"/>
        <v>0.69750000000000001</v>
      </c>
      <c r="Y50">
        <f t="shared" si="50"/>
        <v>3.79</v>
      </c>
      <c r="Z50">
        <f t="shared" si="31"/>
        <v>5.9559123118677643E-2</v>
      </c>
      <c r="AA50">
        <f t="shared" si="17"/>
        <v>3.4125870321063108</v>
      </c>
      <c r="AB50">
        <f t="shared" si="32"/>
        <v>1.0017762698730404</v>
      </c>
      <c r="AC50" s="1">
        <f t="shared" si="18"/>
        <v>1.0832714613771808</v>
      </c>
      <c r="AD50" s="2">
        <f t="shared" si="33"/>
        <v>62.068713368738671</v>
      </c>
      <c r="AE50">
        <f t="shared" si="34"/>
        <v>5.9629647665760364E-2</v>
      </c>
      <c r="AF50">
        <f t="shared" si="19"/>
        <v>3.5</v>
      </c>
      <c r="AG50">
        <f t="shared" si="20"/>
        <v>3.5596296476657603</v>
      </c>
      <c r="AH50">
        <f t="shared" si="21"/>
        <v>31</v>
      </c>
      <c r="AI50">
        <f t="shared" si="22"/>
        <v>0.11614162687999023</v>
      </c>
      <c r="AJ50">
        <f t="shared" si="23"/>
        <v>6.654621307782346</v>
      </c>
      <c r="AK50">
        <f t="shared" si="24"/>
        <v>1.6868916268799903</v>
      </c>
      <c r="AL50">
        <f t="shared" si="35"/>
        <v>96.65462130778235</v>
      </c>
      <c r="AM50">
        <f t="shared" si="44"/>
        <v>30.718054526562454</v>
      </c>
      <c r="AN50">
        <v>30.8</v>
      </c>
      <c r="AO50">
        <f t="shared" si="36"/>
        <v>30.592504683887082</v>
      </c>
      <c r="AP50">
        <f t="shared" si="37"/>
        <v>3.5596296476657603</v>
      </c>
      <c r="AQ50">
        <f t="shared" si="48"/>
        <v>0.33895676525293228</v>
      </c>
      <c r="AR50">
        <f t="shared" si="51"/>
        <v>3.79</v>
      </c>
      <c r="AU50">
        <f t="shared" si="39"/>
        <v>2.8758206377802131</v>
      </c>
      <c r="AV50">
        <f t="shared" si="40"/>
        <v>1.9502502617864237</v>
      </c>
      <c r="AW50">
        <f t="shared" si="41"/>
        <v>0.66105052016881061</v>
      </c>
      <c r="AX50" s="1">
        <f t="shared" si="42"/>
        <v>82.878886959376388</v>
      </c>
    </row>
    <row r="51" spans="1:57" x14ac:dyDescent="0.2">
      <c r="A51">
        <v>36</v>
      </c>
      <c r="B51">
        <f t="shared" si="7"/>
        <v>3.6</v>
      </c>
      <c r="C51">
        <f t="shared" si="8"/>
        <v>0.11942892601833846</v>
      </c>
      <c r="D51">
        <f t="shared" si="9"/>
        <v>6.8429752294448267</v>
      </c>
      <c r="E51">
        <f t="shared" si="10"/>
        <v>30.215227948834009</v>
      </c>
      <c r="F51">
        <f t="shared" si="11"/>
        <v>0.2152279488340092</v>
      </c>
      <c r="G51">
        <f t="shared" si="27"/>
        <v>3.7230980230443915</v>
      </c>
      <c r="H51">
        <f t="shared" si="49"/>
        <v>3.7089024394481771</v>
      </c>
      <c r="I51">
        <f t="shared" si="49"/>
        <v>3.7088481067724253</v>
      </c>
      <c r="J51">
        <f t="shared" si="49"/>
        <v>3.7088478980186403</v>
      </c>
      <c r="K51">
        <f t="shared" si="49"/>
        <v>3.7088478972165668</v>
      </c>
      <c r="L51">
        <f t="shared" si="49"/>
        <v>3.7088478972134848</v>
      </c>
      <c r="M51">
        <f t="shared" si="49"/>
        <v>3.7088478972134733</v>
      </c>
      <c r="N51">
        <f t="shared" si="47"/>
        <v>3.7088478972134733</v>
      </c>
      <c r="O51">
        <f t="shared" si="47"/>
        <v>3.7088478972134733</v>
      </c>
      <c r="P51">
        <f t="shared" si="47"/>
        <v>3.7088478972134733</v>
      </c>
      <c r="Q51">
        <f t="shared" si="47"/>
        <v>3.7088478972134733</v>
      </c>
      <c r="R51">
        <f t="shared" si="47"/>
        <v>3.7088478972134733</v>
      </c>
      <c r="S51">
        <f t="shared" si="47"/>
        <v>3.7088478972134733</v>
      </c>
      <c r="T51">
        <f t="shared" si="13"/>
        <v>6.1906257097392753E-2</v>
      </c>
      <c r="U51">
        <f t="shared" si="14"/>
        <v>3.547071869339709</v>
      </c>
      <c r="V51">
        <f t="shared" si="29"/>
        <v>1.0019192569376267</v>
      </c>
      <c r="W51" s="1">
        <f t="shared" si="15"/>
        <v>1.0787618732541655</v>
      </c>
      <c r="X51">
        <f t="shared" si="30"/>
        <v>0.69750000000000001</v>
      </c>
      <c r="Y51">
        <f t="shared" si="50"/>
        <v>3.79</v>
      </c>
      <c r="Z51">
        <f t="shared" si="31"/>
        <v>6.1239058460285739E-2</v>
      </c>
      <c r="AA51">
        <f t="shared" si="17"/>
        <v>3.5088430758718552</v>
      </c>
      <c r="AB51">
        <f t="shared" si="32"/>
        <v>1.0018780456507483</v>
      </c>
      <c r="AC51" s="1">
        <f t="shared" si="18"/>
        <v>1.0892817468440936</v>
      </c>
      <c r="AD51" s="2">
        <f t="shared" si="33"/>
        <v>62.413087516134603</v>
      </c>
      <c r="AE51">
        <f t="shared" si="34"/>
        <v>6.1315726832218441E-2</v>
      </c>
      <c r="AF51">
        <f t="shared" si="19"/>
        <v>3.6</v>
      </c>
      <c r="AG51">
        <f t="shared" si="20"/>
        <v>3.6613157268322185</v>
      </c>
      <c r="AH51">
        <f t="shared" si="21"/>
        <v>31</v>
      </c>
      <c r="AI51">
        <f t="shared" si="22"/>
        <v>0.11942892601833846</v>
      </c>
      <c r="AJ51">
        <f t="shared" si="23"/>
        <v>6.8429752294448267</v>
      </c>
      <c r="AK51">
        <f t="shared" si="24"/>
        <v>1.6901789260183386</v>
      </c>
      <c r="AL51">
        <f t="shared" si="35"/>
        <v>96.842975229444832</v>
      </c>
      <c r="AM51">
        <f t="shared" si="44"/>
        <v>30.729858133023988</v>
      </c>
      <c r="AN51">
        <v>30.8</v>
      </c>
      <c r="AO51">
        <f t="shared" si="36"/>
        <v>30.580606625397202</v>
      </c>
      <c r="AP51">
        <f t="shared" si="37"/>
        <v>3.6613157268322185</v>
      </c>
      <c r="AQ51">
        <f t="shared" si="48"/>
        <v>0.32705870676305226</v>
      </c>
      <c r="AR51">
        <f t="shared" si="51"/>
        <v>3.79</v>
      </c>
      <c r="AU51">
        <f t="shared" si="39"/>
        <v>2.8765287708350864</v>
      </c>
      <c r="AV51">
        <f t="shared" si="40"/>
        <v>1.9504483980800134</v>
      </c>
      <c r="AW51">
        <f t="shared" si="41"/>
        <v>0.6379111306841162</v>
      </c>
      <c r="AX51" s="1">
        <f t="shared" si="42"/>
        <v>82.899294796581543</v>
      </c>
    </row>
    <row r="52" spans="1:57" x14ac:dyDescent="0.2">
      <c r="A52">
        <v>37</v>
      </c>
      <c r="B52">
        <f t="shared" si="7"/>
        <v>3.7</v>
      </c>
      <c r="C52">
        <f t="shared" si="8"/>
        <v>0.12271363369000639</v>
      </c>
      <c r="D52">
        <f t="shared" si="9"/>
        <v>7.0311806666245902</v>
      </c>
      <c r="E52">
        <f t="shared" si="10"/>
        <v>30.22730553655089</v>
      </c>
      <c r="F52">
        <f t="shared" si="11"/>
        <v>0.22730553655089025</v>
      </c>
      <c r="G52">
        <f t="shared" si="27"/>
        <v>3.6766356803892806</v>
      </c>
      <c r="H52">
        <f t="shared" si="49"/>
        <v>3.6616524803980366</v>
      </c>
      <c r="I52">
        <f t="shared" si="49"/>
        <v>3.6615911702974246</v>
      </c>
      <c r="J52">
        <f t="shared" si="49"/>
        <v>3.6615909183904303</v>
      </c>
      <c r="K52">
        <f t="shared" si="49"/>
        <v>3.6615909173553938</v>
      </c>
      <c r="L52">
        <f t="shared" si="49"/>
        <v>3.6615909173511412</v>
      </c>
      <c r="M52">
        <f t="shared" si="49"/>
        <v>3.661590917351123</v>
      </c>
      <c r="N52">
        <f t="shared" si="47"/>
        <v>3.661590917351123</v>
      </c>
      <c r="O52">
        <f t="shared" si="47"/>
        <v>3.661590917351123</v>
      </c>
      <c r="P52">
        <f t="shared" si="47"/>
        <v>3.661590917351123</v>
      </c>
      <c r="Q52">
        <f t="shared" si="47"/>
        <v>3.661590917351123</v>
      </c>
      <c r="R52">
        <f t="shared" si="47"/>
        <v>3.661590917351123</v>
      </c>
      <c r="S52">
        <f t="shared" si="47"/>
        <v>3.661590917351123</v>
      </c>
      <c r="T52">
        <f t="shared" si="13"/>
        <v>6.4012385316730258E-2</v>
      </c>
      <c r="U52">
        <f t="shared" si="14"/>
        <v>3.6677476864591587</v>
      </c>
      <c r="V52">
        <f t="shared" si="29"/>
        <v>1.0020522965352314</v>
      </c>
      <c r="W52" s="1">
        <f t="shared" si="15"/>
        <v>1.0787618732541655</v>
      </c>
      <c r="X52">
        <f t="shared" si="30"/>
        <v>0.69750000000000001</v>
      </c>
      <c r="Y52">
        <f t="shared" si="50"/>
        <v>3.79</v>
      </c>
      <c r="Z52">
        <f t="shared" si="31"/>
        <v>6.2917180441164317E-2</v>
      </c>
      <c r="AA52">
        <f t="shared" si="17"/>
        <v>3.6049952186565575</v>
      </c>
      <c r="AB52">
        <f t="shared" si="32"/>
        <v>1.0019825557048234</v>
      </c>
      <c r="AC52" s="1">
        <f t="shared" si="18"/>
        <v>1.0954588103899776</v>
      </c>
      <c r="AD52" s="2">
        <f t="shared" si="33"/>
        <v>62.767017625400591</v>
      </c>
      <c r="AE52">
        <f t="shared" si="34"/>
        <v>6.3000332830625103E-2</v>
      </c>
      <c r="AF52">
        <f t="shared" si="19"/>
        <v>3.7</v>
      </c>
      <c r="AG52">
        <f t="shared" si="20"/>
        <v>3.7630003328306252</v>
      </c>
      <c r="AH52">
        <f t="shared" si="21"/>
        <v>31</v>
      </c>
      <c r="AI52">
        <f t="shared" si="22"/>
        <v>0.12271363369000639</v>
      </c>
      <c r="AJ52">
        <f t="shared" si="23"/>
        <v>7.0311806666245902</v>
      </c>
      <c r="AK52">
        <f t="shared" si="24"/>
        <v>1.6934636336900064</v>
      </c>
      <c r="AL52">
        <f t="shared" si="35"/>
        <v>97.031180666624593</v>
      </c>
      <c r="AM52">
        <f t="shared" si="44"/>
        <v>30.741989403949727</v>
      </c>
      <c r="AN52">
        <v>30.8</v>
      </c>
      <c r="AO52">
        <f t="shared" si="36"/>
        <v>30.56838787310031</v>
      </c>
      <c r="AP52">
        <f t="shared" si="37"/>
        <v>3.7630003328306252</v>
      </c>
      <c r="AQ52">
        <f t="shared" si="48"/>
        <v>0.31483995446616009</v>
      </c>
      <c r="AR52">
        <f t="shared" si="51"/>
        <v>3.79</v>
      </c>
      <c r="AU52">
        <f t="shared" si="39"/>
        <v>2.877260581502572</v>
      </c>
      <c r="AV52">
        <f t="shared" si="40"/>
        <v>1.9506518574415981</v>
      </c>
      <c r="AW52">
        <f t="shared" si="41"/>
        <v>0.61414314197624331</v>
      </c>
      <c r="AX52" s="1">
        <f t="shared" si="42"/>
        <v>82.920385003943366</v>
      </c>
    </row>
    <row r="53" spans="1:57" x14ac:dyDescent="0.2">
      <c r="A53">
        <v>38</v>
      </c>
      <c r="B53">
        <f t="shared" si="7"/>
        <v>3.8000000000000003</v>
      </c>
      <c r="C53">
        <f t="shared" si="8"/>
        <v>0.12599568216401255</v>
      </c>
      <c r="D53">
        <f t="shared" si="9"/>
        <v>7.2192337385078016</v>
      </c>
      <c r="E53">
        <f t="shared" si="10"/>
        <v>30.239708993308781</v>
      </c>
      <c r="F53">
        <f t="shared" si="11"/>
        <v>0.23970899330878126</v>
      </c>
      <c r="G53">
        <f t="shared" si="27"/>
        <v>3.6292233728142445</v>
      </c>
      <c r="H53">
        <f t="shared" si="49"/>
        <v>3.6134322875598808</v>
      </c>
      <c r="I53">
        <f t="shared" si="49"/>
        <v>3.6133632788297687</v>
      </c>
      <c r="J53">
        <f t="shared" si="49"/>
        <v>3.6133629759305417</v>
      </c>
      <c r="K53">
        <f t="shared" si="49"/>
        <v>3.6133629746010043</v>
      </c>
      <c r="L53">
        <f t="shared" si="49"/>
        <v>3.6133629745951685</v>
      </c>
      <c r="M53">
        <f t="shared" si="49"/>
        <v>3.6133629745951423</v>
      </c>
      <c r="N53">
        <f t="shared" si="47"/>
        <v>3.6133629745951423</v>
      </c>
      <c r="O53">
        <f t="shared" si="47"/>
        <v>3.6133629745951423</v>
      </c>
      <c r="P53">
        <f t="shared" si="47"/>
        <v>3.6133629745951423</v>
      </c>
      <c r="Q53">
        <f t="shared" si="47"/>
        <v>3.6133629745951423</v>
      </c>
      <c r="R53">
        <f t="shared" si="47"/>
        <v>3.6133629745951423</v>
      </c>
      <c r="S53">
        <f t="shared" si="47"/>
        <v>3.6133629745951423</v>
      </c>
      <c r="T53">
        <f t="shared" si="13"/>
        <v>6.6155663138203813E-2</v>
      </c>
      <c r="U53">
        <f t="shared" si="14"/>
        <v>3.7905520817688001</v>
      </c>
      <c r="V53">
        <f t="shared" si="29"/>
        <v>1.0021922834934809</v>
      </c>
      <c r="W53" s="1">
        <f t="shared" si="15"/>
        <v>1.0787618732541655</v>
      </c>
      <c r="X53">
        <f t="shared" si="30"/>
        <v>0.69750000000000001</v>
      </c>
      <c r="Y53">
        <f t="shared" si="50"/>
        <v>3.79</v>
      </c>
      <c r="Z53">
        <f t="shared" si="31"/>
        <v>6.4593442111771926E-2</v>
      </c>
      <c r="AA53">
        <f t="shared" si="17"/>
        <v>3.7010407703705064</v>
      </c>
      <c r="AB53">
        <f t="shared" si="32"/>
        <v>1.002089789252973</v>
      </c>
      <c r="AC53" s="1">
        <f t="shared" si="18"/>
        <v>1.1018024448339399</v>
      </c>
      <c r="AD53" s="2">
        <f t="shared" si="33"/>
        <v>63.13049182559579</v>
      </c>
      <c r="AE53">
        <f t="shared" si="34"/>
        <v>6.4683426973746086E-2</v>
      </c>
      <c r="AF53">
        <f t="shared" si="19"/>
        <v>3.8000000000000003</v>
      </c>
      <c r="AG53">
        <f t="shared" si="20"/>
        <v>3.8646834269737464</v>
      </c>
      <c r="AH53">
        <f t="shared" si="21"/>
        <v>31</v>
      </c>
      <c r="AI53">
        <f t="shared" si="22"/>
        <v>0.12599568216401255</v>
      </c>
      <c r="AJ53">
        <f t="shared" si="23"/>
        <v>7.2192337385078016</v>
      </c>
      <c r="AK53">
        <f t="shared" si="24"/>
        <v>1.6967456821640126</v>
      </c>
      <c r="AL53">
        <f t="shared" si="35"/>
        <v>97.219233738507796</v>
      </c>
      <c r="AM53">
        <f t="shared" si="44"/>
        <v>30.754447942881423</v>
      </c>
      <c r="AN53">
        <v>30.8</v>
      </c>
      <c r="AO53">
        <f t="shared" si="36"/>
        <v>30.555849601742391</v>
      </c>
      <c r="AP53">
        <f t="shared" si="37"/>
        <v>3.8646834269737464</v>
      </c>
      <c r="AQ53">
        <f t="shared" si="48"/>
        <v>0.30230168310824157</v>
      </c>
      <c r="AR53">
        <f t="shared" si="51"/>
        <v>3.79</v>
      </c>
      <c r="AU53">
        <f t="shared" si="39"/>
        <v>2.8780163776779339</v>
      </c>
      <c r="AV53">
        <f t="shared" si="40"/>
        <v>1.9508606188802948</v>
      </c>
      <c r="AW53">
        <f t="shared" si="41"/>
        <v>0.58974844859709896</v>
      </c>
      <c r="AX53" s="1">
        <f t="shared" si="42"/>
        <v>82.942166454760994</v>
      </c>
    </row>
    <row r="54" spans="1:57" x14ac:dyDescent="0.2">
      <c r="A54">
        <v>39</v>
      </c>
      <c r="B54">
        <f t="shared" si="7"/>
        <v>3.9000000000000004</v>
      </c>
      <c r="C54">
        <f t="shared" si="8"/>
        <v>0.12927500404814307</v>
      </c>
      <c r="D54">
        <f t="shared" si="9"/>
        <v>7.4071305836911518</v>
      </c>
      <c r="E54">
        <f t="shared" si="10"/>
        <v>30.252437918290155</v>
      </c>
      <c r="F54">
        <f t="shared" si="11"/>
        <v>0.25243791829015549</v>
      </c>
      <c r="G54">
        <f t="shared" si="27"/>
        <v>3.5808868686870383</v>
      </c>
      <c r="H54">
        <f t="shared" si="49"/>
        <v>3.5642677320954368</v>
      </c>
      <c r="I54">
        <f t="shared" si="49"/>
        <v>3.5641902419286451</v>
      </c>
      <c r="J54">
        <f t="shared" si="49"/>
        <v>3.5641898789220976</v>
      </c>
      <c r="K54">
        <f t="shared" si="49"/>
        <v>3.5641898772215383</v>
      </c>
      <c r="L54">
        <f t="shared" si="49"/>
        <v>3.5641898772135718</v>
      </c>
      <c r="M54">
        <f t="shared" si="49"/>
        <v>3.5641898772135345</v>
      </c>
      <c r="N54">
        <f t="shared" si="47"/>
        <v>3.5641898772135345</v>
      </c>
      <c r="O54">
        <f t="shared" si="47"/>
        <v>3.5641898772135345</v>
      </c>
      <c r="P54">
        <f t="shared" si="47"/>
        <v>3.5641898772135345</v>
      </c>
      <c r="Q54">
        <f t="shared" si="47"/>
        <v>3.5641898772135345</v>
      </c>
      <c r="R54">
        <f t="shared" si="47"/>
        <v>3.5641898772135345</v>
      </c>
      <c r="S54">
        <f t="shared" si="47"/>
        <v>3.5641898772135345</v>
      </c>
      <c r="T54">
        <f t="shared" si="13"/>
        <v>6.8337942072367985E-2</v>
      </c>
      <c r="U54">
        <f t="shared" si="14"/>
        <v>3.9155911421379077</v>
      </c>
      <c r="V54">
        <f t="shared" si="29"/>
        <v>1.0023395894743388</v>
      </c>
      <c r="W54" s="1">
        <f t="shared" si="15"/>
        <v>1.0787618732541655</v>
      </c>
      <c r="X54">
        <f t="shared" si="30"/>
        <v>0.69750000000000001</v>
      </c>
      <c r="Y54">
        <f t="shared" si="50"/>
        <v>3.79</v>
      </c>
      <c r="Z54">
        <f t="shared" si="31"/>
        <v>6.6267796794331466E-2</v>
      </c>
      <c r="AA54">
        <f t="shared" si="17"/>
        <v>3.7969770564951975</v>
      </c>
      <c r="AB54">
        <f t="shared" si="32"/>
        <v>1.0021997352539322</v>
      </c>
      <c r="AC54" s="1">
        <f t="shared" si="18"/>
        <v>1.1083124377631788</v>
      </c>
      <c r="AD54" s="2">
        <f t="shared" si="33"/>
        <v>63.503497946004188</v>
      </c>
      <c r="AE54">
        <f t="shared" si="34"/>
        <v>6.6364970753038502E-2</v>
      </c>
      <c r="AF54" s="3">
        <f t="shared" si="19"/>
        <v>3.9000000000000004</v>
      </c>
      <c r="AG54" s="3">
        <f t="shared" si="20"/>
        <v>3.9663649707530388</v>
      </c>
      <c r="AH54" s="3">
        <f t="shared" si="21"/>
        <v>31</v>
      </c>
      <c r="AI54" s="3">
        <f t="shared" si="22"/>
        <v>0.12927500404814307</v>
      </c>
      <c r="AJ54" s="3">
        <f t="shared" si="23"/>
        <v>7.4071305836911518</v>
      </c>
      <c r="AK54" s="3">
        <f t="shared" si="24"/>
        <v>1.7000250040481433</v>
      </c>
      <c r="AL54" s="3">
        <f t="shared" si="35"/>
        <v>97.407130583691156</v>
      </c>
      <c r="AM54" s="3">
        <f t="shared" si="44"/>
        <v>30.767233343330012</v>
      </c>
      <c r="AN54" s="3">
        <v>30.8</v>
      </c>
      <c r="AO54">
        <f t="shared" si="36"/>
        <v>30.542993014171724</v>
      </c>
      <c r="AP54" s="3">
        <f t="shared" si="37"/>
        <v>3.9663649707530388</v>
      </c>
      <c r="AQ54">
        <f t="shared" si="48"/>
        <v>0.28944509553757458</v>
      </c>
      <c r="AR54">
        <f t="shared" si="51"/>
        <v>3.79</v>
      </c>
      <c r="AU54">
        <f t="shared" si="39"/>
        <v>2.8787964752790827</v>
      </c>
      <c r="AV54">
        <f t="shared" si="40"/>
        <v>1.9510746609010547</v>
      </c>
      <c r="AW54">
        <f t="shared" si="41"/>
        <v>0.56472899162544676</v>
      </c>
      <c r="AX54" s="1">
        <f t="shared" si="42"/>
        <v>82.964648253539934</v>
      </c>
      <c r="AZ54" s="3">
        <v>4</v>
      </c>
      <c r="BA54">
        <f>ASIN(AZ54/AN54)</f>
        <v>0.13023799918656803</v>
      </c>
      <c r="BB54">
        <f>BA54*180/$C$3</f>
        <v>7.4623077681305885</v>
      </c>
      <c r="BC54">
        <f>AN54*COS(BA54)</f>
        <v>30.539155194602223</v>
      </c>
      <c r="BD54">
        <f>BD$15-(BC$45-BC54)</f>
        <v>0.28560727596807356</v>
      </c>
      <c r="BE54">
        <f>BD54*10</f>
        <v>2.8560727596807354</v>
      </c>
    </row>
    <row r="55" spans="1:57" x14ac:dyDescent="0.2">
      <c r="A55">
        <v>40</v>
      </c>
      <c r="B55">
        <f t="shared" si="7"/>
        <v>4</v>
      </c>
      <c r="C55">
        <f t="shared" si="8"/>
        <v>0.13255153229667402</v>
      </c>
      <c r="D55">
        <f t="shared" si="9"/>
        <v>7.5948673606243258</v>
      </c>
      <c r="E55">
        <f t="shared" si="10"/>
        <v>30.265491900843113</v>
      </c>
      <c r="F55">
        <f t="shared" si="11"/>
        <v>0.26549190084311292</v>
      </c>
      <c r="G55">
        <f t="shared" si="27"/>
        <v>3.5316525686219977</v>
      </c>
      <c r="H55">
        <f t="shared" si="49"/>
        <v>3.5141853197137012</v>
      </c>
      <c r="I55">
        <f t="shared" si="49"/>
        <v>3.5140984987988464</v>
      </c>
      <c r="J55">
        <f t="shared" si="49"/>
        <v>3.5140980651000184</v>
      </c>
      <c r="K55">
        <f t="shared" si="49"/>
        <v>3.5140980629334972</v>
      </c>
      <c r="L55">
        <f t="shared" si="49"/>
        <v>3.5140980629226748</v>
      </c>
      <c r="M55">
        <f t="shared" si="49"/>
        <v>3.5140980629226202</v>
      </c>
      <c r="N55">
        <f t="shared" si="47"/>
        <v>3.5140980629226202</v>
      </c>
      <c r="O55">
        <f t="shared" si="47"/>
        <v>3.5140980629226202</v>
      </c>
      <c r="P55">
        <f t="shared" si="47"/>
        <v>3.5140980629226202</v>
      </c>
      <c r="Q55">
        <f t="shared" si="47"/>
        <v>3.5140980629226202</v>
      </c>
      <c r="R55">
        <f t="shared" si="47"/>
        <v>3.5140980629226202</v>
      </c>
      <c r="S55">
        <f t="shared" si="47"/>
        <v>3.5140980629226202</v>
      </c>
      <c r="T55">
        <f t="shared" si="13"/>
        <v>7.0561167709124628E-2</v>
      </c>
      <c r="U55">
        <f t="shared" si="14"/>
        <v>4.0429763449442726</v>
      </c>
      <c r="V55">
        <f t="shared" si="29"/>
        <v>1.0024946140949405</v>
      </c>
      <c r="W55" s="1">
        <f t="shared" si="15"/>
        <v>1.0787618732541655</v>
      </c>
      <c r="X55">
        <f t="shared" si="30"/>
        <v>0.69750000000000001</v>
      </c>
      <c r="Y55">
        <f t="shared" si="50"/>
        <v>3.79</v>
      </c>
      <c r="Z55">
        <f t="shared" si="31"/>
        <v>6.7940198088931619E-2</v>
      </c>
      <c r="AA55">
        <f t="shared" si="17"/>
        <v>3.8928014184331343</v>
      </c>
      <c r="AB55">
        <f t="shared" si="32"/>
        <v>1.0023123824102722</v>
      </c>
      <c r="AC55" s="1">
        <f t="shared" si="18"/>
        <v>1.1149885715676133</v>
      </c>
      <c r="AD55" s="2">
        <f t="shared" si="33"/>
        <v>63.886023518118854</v>
      </c>
      <c r="AE55">
        <f t="shared" si="34"/>
        <v>6.8044925842828133E-2</v>
      </c>
      <c r="AF55" s="3">
        <f t="shared" si="19"/>
        <v>4</v>
      </c>
      <c r="AG55" s="3">
        <f t="shared" si="20"/>
        <v>4.0680449258428277</v>
      </c>
      <c r="AH55" s="3">
        <f t="shared" si="21"/>
        <v>31</v>
      </c>
      <c r="AI55" s="3">
        <f t="shared" si="22"/>
        <v>0.13255153229667402</v>
      </c>
      <c r="AJ55" s="3">
        <f t="shared" si="23"/>
        <v>7.5948673606243258</v>
      </c>
      <c r="AK55" s="3">
        <f t="shared" si="24"/>
        <v>1.703301532296674</v>
      </c>
      <c r="AL55" s="3">
        <f t="shared" si="35"/>
        <v>97.59486736062432</v>
      </c>
      <c r="AM55" s="3">
        <f t="shared" si="44"/>
        <v>30.780345188840506</v>
      </c>
      <c r="AN55" s="3">
        <v>30.95</v>
      </c>
      <c r="AO55">
        <f t="shared" si="36"/>
        <v>30.678503526127543</v>
      </c>
      <c r="AP55" s="3">
        <f t="shared" si="37"/>
        <v>4.0680449258428277</v>
      </c>
      <c r="AQ55">
        <f t="shared" ref="AQ55:AQ64" si="52">0.4-(BC$55-AO55)</f>
        <v>0.38807342161450864</v>
      </c>
      <c r="AR55">
        <f>$AS$5</f>
        <v>3.4375</v>
      </c>
      <c r="AU55">
        <f t="shared" si="39"/>
        <v>2.8569265295114503</v>
      </c>
      <c r="AV55">
        <f t="shared" si="40"/>
        <v>1.8583368935070776</v>
      </c>
      <c r="AW55">
        <f t="shared" si="41"/>
        <v>0.72117115677576837</v>
      </c>
      <c r="AX55" s="1">
        <f t="shared" si="42"/>
        <v>82.33437363235133</v>
      </c>
      <c r="AZ55" s="3">
        <v>4</v>
      </c>
      <c r="BA55">
        <f>ASIN(AZ55/AN55)</f>
        <v>0.12960323041385244</v>
      </c>
      <c r="BB55">
        <f>BA55*180/$C$3</f>
        <v>7.4259371238241094</v>
      </c>
      <c r="BC55">
        <f>AN55*COS(BA55)</f>
        <v>30.690430104513034</v>
      </c>
      <c r="BD55">
        <f>BD$15-(BC$55-BC55)</f>
        <v>0.4</v>
      </c>
      <c r="BE55">
        <f>BD55*10</f>
        <v>4</v>
      </c>
    </row>
    <row r="56" spans="1:57" x14ac:dyDescent="0.2">
      <c r="A56">
        <v>41</v>
      </c>
      <c r="B56">
        <f t="shared" si="7"/>
        <v>4.1000000000000005</v>
      </c>
      <c r="C56">
        <f t="shared" si="8"/>
        <v>0.13582520021798644</v>
      </c>
      <c r="D56">
        <f t="shared" si="9"/>
        <v>7.7824402480463339</v>
      </c>
      <c r="E56">
        <f t="shared" si="10"/>
        <v>30.278870520546171</v>
      </c>
      <c r="F56">
        <f t="shared" si="11"/>
        <v>0.27887052054617101</v>
      </c>
      <c r="G56">
        <f t="shared" si="27"/>
        <v>3.4815475013150876</v>
      </c>
      <c r="H56">
        <f t="shared" si="49"/>
        <v>3.4632121864734082</v>
      </c>
      <c r="I56">
        <f t="shared" si="49"/>
        <v>3.4631151136542333</v>
      </c>
      <c r="J56">
        <f t="shared" si="49"/>
        <v>3.4631145969853447</v>
      </c>
      <c r="K56">
        <f t="shared" si="49"/>
        <v>3.4631145942353037</v>
      </c>
      <c r="L56">
        <f t="shared" si="49"/>
        <v>3.463114594220666</v>
      </c>
      <c r="M56">
        <f t="shared" si="49"/>
        <v>3.4631145942205883</v>
      </c>
      <c r="N56">
        <f t="shared" si="47"/>
        <v>3.4631145942205883</v>
      </c>
      <c r="O56">
        <f t="shared" si="47"/>
        <v>3.4631145942205883</v>
      </c>
      <c r="P56">
        <f t="shared" si="47"/>
        <v>3.4631145942205883</v>
      </c>
      <c r="Q56">
        <f t="shared" si="47"/>
        <v>3.4631145942205883</v>
      </c>
      <c r="R56">
        <f t="shared" si="47"/>
        <v>3.4631145942205883</v>
      </c>
      <c r="S56">
        <f t="shared" si="47"/>
        <v>3.4631145942205883</v>
      </c>
      <c r="T56">
        <f t="shared" si="13"/>
        <v>7.2827386725926077E-2</v>
      </c>
      <c r="U56">
        <f t="shared" si="14"/>
        <v>4.1728249596265137</v>
      </c>
      <c r="V56">
        <f t="shared" si="29"/>
        <v>1.0026577873369016</v>
      </c>
      <c r="W56" s="1">
        <f t="shared" si="15"/>
        <v>1.0787618732541655</v>
      </c>
      <c r="X56">
        <f t="shared" si="30"/>
        <v>0.609375</v>
      </c>
      <c r="Y56">
        <f>$AS$5</f>
        <v>3.4375</v>
      </c>
      <c r="Z56">
        <f t="shared" si="31"/>
        <v>7.3098702959968051E-2</v>
      </c>
      <c r="AA56">
        <f t="shared" si="17"/>
        <v>4.1883706932338844</v>
      </c>
      <c r="AB56">
        <f t="shared" si="32"/>
        <v>1.0026776715037875</v>
      </c>
      <c r="AC56" s="1">
        <f t="shared" si="18"/>
        <v>1.0753032234454292</v>
      </c>
      <c r="AD56" s="2">
        <f t="shared" si="33"/>
        <v>61.612153499976841</v>
      </c>
      <c r="AE56">
        <f t="shared" si="34"/>
        <v>7.322918087932842E-2</v>
      </c>
      <c r="AF56">
        <f t="shared" si="19"/>
        <v>4.1000000000000005</v>
      </c>
      <c r="AG56">
        <f t="shared" si="20"/>
        <v>4.1732291808793294</v>
      </c>
      <c r="AH56">
        <f t="shared" si="21"/>
        <v>31</v>
      </c>
      <c r="AI56">
        <f t="shared" si="22"/>
        <v>0.13582520021798644</v>
      </c>
      <c r="AJ56">
        <f t="shared" si="23"/>
        <v>7.7824402480463339</v>
      </c>
      <c r="AK56">
        <f t="shared" si="24"/>
        <v>1.7065752002179866</v>
      </c>
      <c r="AL56">
        <f t="shared" si="35"/>
        <v>97.782440248046328</v>
      </c>
      <c r="AM56">
        <f t="shared" si="44"/>
        <v>30.819674639124429</v>
      </c>
      <c r="AN56">
        <v>30.95</v>
      </c>
      <c r="AO56">
        <f t="shared" si="36"/>
        <v>30.664948329890731</v>
      </c>
      <c r="AP56">
        <f t="shared" si="37"/>
        <v>4.1732291808793294</v>
      </c>
      <c r="AQ56">
        <f t="shared" si="52"/>
        <v>0.37451822537769675</v>
      </c>
      <c r="AR56">
        <f>$AS$5</f>
        <v>3.4375</v>
      </c>
      <c r="AU56">
        <f t="shared" si="39"/>
        <v>2.8596011360423623</v>
      </c>
      <c r="AV56">
        <f t="shared" si="40"/>
        <v>1.8590141576127479</v>
      </c>
      <c r="AW56">
        <f t="shared" si="41"/>
        <v>0.69623468326114013</v>
      </c>
      <c r="AX56" s="1">
        <f t="shared" si="42"/>
        <v>82.4114536871448</v>
      </c>
    </row>
    <row r="57" spans="1:57" x14ac:dyDescent="0.2">
      <c r="A57">
        <v>42</v>
      </c>
      <c r="B57">
        <f t="shared" si="7"/>
        <v>4.2</v>
      </c>
      <c r="C57">
        <f t="shared" si="8"/>
        <v>0.13909594148207133</v>
      </c>
      <c r="D57">
        <f t="shared" si="9"/>
        <v>7.9698454454155137</v>
      </c>
      <c r="E57">
        <f t="shared" si="10"/>
        <v>30.292573347274409</v>
      </c>
      <c r="F57">
        <f t="shared" si="11"/>
        <v>0.2925733472744092</v>
      </c>
      <c r="G57">
        <f t="shared" si="27"/>
        <v>3.4305993192921438</v>
      </c>
      <c r="H57">
        <f t="shared" si="49"/>
        <v>3.4113760944981069</v>
      </c>
      <c r="I57">
        <f t="shared" si="49"/>
        <v>3.411267770947362</v>
      </c>
      <c r="J57">
        <f t="shared" si="49"/>
        <v>3.4112671570811699</v>
      </c>
      <c r="K57">
        <f t="shared" si="49"/>
        <v>3.4112671536022985</v>
      </c>
      <c r="L57">
        <f t="shared" si="49"/>
        <v>3.4112671535825827</v>
      </c>
      <c r="M57">
        <f t="shared" si="49"/>
        <v>3.4112671535824712</v>
      </c>
      <c r="N57">
        <f t="shared" si="47"/>
        <v>3.4112671535824703</v>
      </c>
      <c r="O57">
        <f t="shared" si="47"/>
        <v>3.4112671535824703</v>
      </c>
      <c r="P57">
        <f t="shared" si="47"/>
        <v>3.4112671535824703</v>
      </c>
      <c r="Q57">
        <f t="shared" si="47"/>
        <v>3.4112671535824703</v>
      </c>
      <c r="R57">
        <f t="shared" si="47"/>
        <v>3.4112671535824703</v>
      </c>
      <c r="S57">
        <f t="shared" si="47"/>
        <v>3.4112671535824703</v>
      </c>
      <c r="T57">
        <f t="shared" si="13"/>
        <v>7.5138754500487764E-2</v>
      </c>
      <c r="U57">
        <f t="shared" si="14"/>
        <v>4.3052604838732442</v>
      </c>
      <c r="V57">
        <f t="shared" si="29"/>
        <v>1.0028295722091067</v>
      </c>
      <c r="W57" s="1">
        <f t="shared" si="15"/>
        <v>1.0787618732541655</v>
      </c>
      <c r="X57">
        <f t="shared" si="30"/>
        <v>0.609375</v>
      </c>
      <c r="Y57">
        <f t="shared" ref="Y57:Y65" si="53">$AS$5</f>
        <v>3.4375</v>
      </c>
      <c r="Z57">
        <f t="shared" si="31"/>
        <v>7.4850960755214691E-2</v>
      </c>
      <c r="AA57">
        <f t="shared" si="17"/>
        <v>4.2887706305709514</v>
      </c>
      <c r="AB57">
        <f t="shared" si="32"/>
        <v>1.0028078876529944</v>
      </c>
      <c r="AC57" s="1">
        <f t="shared" si="18"/>
        <v>1.0823168389847104</v>
      </c>
      <c r="AD57" s="2">
        <f t="shared" si="33"/>
        <v>62.014015921454039</v>
      </c>
      <c r="AE57">
        <f t="shared" si="34"/>
        <v>7.4991063061279284E-2</v>
      </c>
      <c r="AF57">
        <f t="shared" si="19"/>
        <v>4.2</v>
      </c>
      <c r="AG57">
        <f t="shared" si="20"/>
        <v>4.2749910630612797</v>
      </c>
      <c r="AH57">
        <f t="shared" si="21"/>
        <v>31</v>
      </c>
      <c r="AI57">
        <f t="shared" si="22"/>
        <v>0.13909594148207133</v>
      </c>
      <c r="AJ57">
        <f t="shared" si="23"/>
        <v>7.9698454454155137</v>
      </c>
      <c r="AK57">
        <f t="shared" si="24"/>
        <v>1.7098459414820715</v>
      </c>
      <c r="AL57">
        <f t="shared" si="35"/>
        <v>97.969845445415515</v>
      </c>
      <c r="AM57">
        <f t="shared" si="44"/>
        <v>30.833447699220574</v>
      </c>
      <c r="AN57">
        <v>30.95</v>
      </c>
      <c r="AO57">
        <f t="shared" si="36"/>
        <v>30.651077059570518</v>
      </c>
      <c r="AP57">
        <f t="shared" si="37"/>
        <v>4.2749910630612797</v>
      </c>
      <c r="AQ57">
        <f t="shared" si="52"/>
        <v>0.36064695505748434</v>
      </c>
      <c r="AR57">
        <f t="shared" ref="AR57:AR64" si="54">$AS$5</f>
        <v>3.4375</v>
      </c>
      <c r="AU57">
        <f t="shared" si="39"/>
        <v>2.8617168423689865</v>
      </c>
      <c r="AV57">
        <f t="shared" si="40"/>
        <v>1.8592555848149337</v>
      </c>
      <c r="AW57">
        <f t="shared" si="41"/>
        <v>0.67053486533712825</v>
      </c>
      <c r="AX57" s="1">
        <f t="shared" si="42"/>
        <v>82.472426678012141</v>
      </c>
    </row>
    <row r="58" spans="1:57" x14ac:dyDescent="0.2">
      <c r="A58">
        <v>43</v>
      </c>
      <c r="B58">
        <f t="shared" si="7"/>
        <v>4.3</v>
      </c>
      <c r="C58">
        <f t="shared" si="8"/>
        <v>0.14236369012792366</v>
      </c>
      <c r="D58">
        <f t="shared" si="9"/>
        <v>8.1570791733332033</v>
      </c>
      <c r="E58">
        <f t="shared" si="10"/>
        <v>30.306599941266917</v>
      </c>
      <c r="F58">
        <f t="shared" si="11"/>
        <v>0.30659994126691714</v>
      </c>
      <c r="G58">
        <f t="shared" si="27"/>
        <v>3.3788362945719261</v>
      </c>
      <c r="H58">
        <f t="shared" si="49"/>
        <v>3.358705427605492</v>
      </c>
      <c r="I58">
        <f t="shared" si="49"/>
        <v>3.3585847704613769</v>
      </c>
      <c r="J58">
        <f t="shared" si="49"/>
        <v>3.3585840429254556</v>
      </c>
      <c r="K58">
        <f t="shared" si="49"/>
        <v>3.358584038538416</v>
      </c>
      <c r="L58">
        <f t="shared" si="49"/>
        <v>3.3585840385119621</v>
      </c>
      <c r="M58">
        <f t="shared" si="49"/>
        <v>3.3585840385118026</v>
      </c>
      <c r="N58">
        <f t="shared" si="47"/>
        <v>3.3585840385118022</v>
      </c>
      <c r="O58">
        <f t="shared" si="47"/>
        <v>3.3585840385118022</v>
      </c>
      <c r="P58">
        <f t="shared" si="47"/>
        <v>3.3585840385118022</v>
      </c>
      <c r="Q58">
        <f t="shared" si="47"/>
        <v>3.3585840385118022</v>
      </c>
      <c r="R58">
        <f t="shared" si="47"/>
        <v>3.3585840385118022</v>
      </c>
      <c r="S58">
        <f t="shared" si="47"/>
        <v>3.3585840385118022</v>
      </c>
      <c r="T58">
        <f t="shared" si="13"/>
        <v>7.7497543392287496E-2</v>
      </c>
      <c r="U58">
        <f t="shared" si="14"/>
        <v>4.4404131181320219</v>
      </c>
      <c r="V58">
        <f t="shared" si="29"/>
        <v>1.0030104676947333</v>
      </c>
      <c r="W58" s="1">
        <f t="shared" si="15"/>
        <v>1.0787618732541655</v>
      </c>
      <c r="X58">
        <f t="shared" si="30"/>
        <v>0.609375</v>
      </c>
      <c r="Y58">
        <f t="shared" si="53"/>
        <v>3.4375</v>
      </c>
      <c r="Z58">
        <f t="shared" si="31"/>
        <v>7.6601044024751083E-2</v>
      </c>
      <c r="AA58">
        <f t="shared" si="17"/>
        <v>4.3890459730877591</v>
      </c>
      <c r="AB58">
        <f t="shared" si="32"/>
        <v>1.0029410500750673</v>
      </c>
      <c r="AC58" s="1">
        <f t="shared" si="18"/>
        <v>1.089496048987155</v>
      </c>
      <c r="AD58" s="2">
        <f t="shared" si="33"/>
        <v>62.42536648661082</v>
      </c>
      <c r="AE58">
        <f t="shared" si="34"/>
        <v>7.6751221004480882E-2</v>
      </c>
      <c r="AF58">
        <f t="shared" si="19"/>
        <v>4.3</v>
      </c>
      <c r="AG58">
        <f t="shared" si="20"/>
        <v>4.376751221004481</v>
      </c>
      <c r="AH58">
        <f t="shared" si="21"/>
        <v>31</v>
      </c>
      <c r="AI58">
        <f t="shared" si="22"/>
        <v>0.14236369012792366</v>
      </c>
      <c r="AJ58">
        <f t="shared" si="23"/>
        <v>8.1570791733332033</v>
      </c>
      <c r="AK58">
        <f t="shared" si="24"/>
        <v>1.7131136901279238</v>
      </c>
      <c r="AL58">
        <f t="shared" si="35"/>
        <v>98.157079173333202</v>
      </c>
      <c r="AM58">
        <f t="shared" si="44"/>
        <v>30.847546115682398</v>
      </c>
      <c r="AN58">
        <v>30.95</v>
      </c>
      <c r="AO58">
        <f t="shared" si="36"/>
        <v>30.636891033616408</v>
      </c>
      <c r="AP58">
        <f t="shared" si="37"/>
        <v>4.376751221004481</v>
      </c>
      <c r="AQ58">
        <f t="shared" si="52"/>
        <v>0.34646092910337389</v>
      </c>
      <c r="AR58">
        <f t="shared" si="54"/>
        <v>3.4375</v>
      </c>
      <c r="AU58">
        <f t="shared" si="39"/>
        <v>2.863886441720485</v>
      </c>
      <c r="AV58">
        <f t="shared" si="40"/>
        <v>1.8595024745532125</v>
      </c>
      <c r="AW58">
        <f t="shared" si="41"/>
        <v>0.6442449550037288</v>
      </c>
      <c r="AX58" s="1">
        <f t="shared" si="42"/>
        <v>82.534952823432249</v>
      </c>
    </row>
    <row r="59" spans="1:57" x14ac:dyDescent="0.2">
      <c r="A59">
        <v>44</v>
      </c>
      <c r="B59">
        <f t="shared" si="7"/>
        <v>4.4000000000000004</v>
      </c>
      <c r="C59">
        <f t="shared" si="8"/>
        <v>0.14562838057082264</v>
      </c>
      <c r="D59">
        <f t="shared" si="9"/>
        <v>8.3441376739608693</v>
      </c>
      <c r="E59">
        <f t="shared" si="10"/>
        <v>30.320949853195561</v>
      </c>
      <c r="F59">
        <f t="shared" si="11"/>
        <v>0.32094985319556102</v>
      </c>
      <c r="G59">
        <f t="shared" si="27"/>
        <v>3.3262873142453886</v>
      </c>
      <c r="H59">
        <f t="shared" si="49"/>
        <v>3.3052291868524195</v>
      </c>
      <c r="I59">
        <f t="shared" si="49"/>
        <v>3.3050950222592155</v>
      </c>
      <c r="J59">
        <f t="shared" si="49"/>
        <v>3.3050941619949228</v>
      </c>
      <c r="K59">
        <f t="shared" si="49"/>
        <v>3.3050941564786767</v>
      </c>
      <c r="L59">
        <f t="shared" si="49"/>
        <v>3.3050941564433054</v>
      </c>
      <c r="M59">
        <f t="shared" si="49"/>
        <v>3.3050941564430785</v>
      </c>
      <c r="N59">
        <f t="shared" si="47"/>
        <v>3.3050941564430771</v>
      </c>
      <c r="O59">
        <f t="shared" si="47"/>
        <v>3.3050941564430771</v>
      </c>
      <c r="P59">
        <f t="shared" si="47"/>
        <v>3.3050941564430771</v>
      </c>
      <c r="Q59">
        <f t="shared" si="47"/>
        <v>3.3050941564430771</v>
      </c>
      <c r="R59">
        <f t="shared" si="47"/>
        <v>3.3050941564430771</v>
      </c>
      <c r="S59">
        <f t="shared" si="47"/>
        <v>3.3050941564430771</v>
      </c>
      <c r="T59">
        <f t="shared" si="13"/>
        <v>7.9906151765067213E-2</v>
      </c>
      <c r="U59">
        <f t="shared" si="14"/>
        <v>4.5784202825758706</v>
      </c>
      <c r="V59">
        <f t="shared" si="29"/>
        <v>1.0032010120175714</v>
      </c>
      <c r="W59" s="1">
        <f t="shared" si="15"/>
        <v>1.0787618732541655</v>
      </c>
      <c r="X59">
        <f t="shared" si="30"/>
        <v>0.609375</v>
      </c>
      <c r="Y59">
        <f t="shared" si="53"/>
        <v>3.4375</v>
      </c>
      <c r="Z59">
        <f t="shared" si="31"/>
        <v>7.8348905691209433E-2</v>
      </c>
      <c r="AA59">
        <f t="shared" si="17"/>
        <v>4.4891940233702678</v>
      </c>
      <c r="AB59">
        <f t="shared" si="32"/>
        <v>1.0030771455344474</v>
      </c>
      <c r="AC59" s="1">
        <f t="shared" si="18"/>
        <v>1.0968406151090975</v>
      </c>
      <c r="AD59" s="2">
        <f t="shared" si="33"/>
        <v>62.846191538958308</v>
      </c>
      <c r="AE59">
        <f t="shared" si="34"/>
        <v>7.8509616567240065E-2</v>
      </c>
      <c r="AF59">
        <f t="shared" si="19"/>
        <v>4.4000000000000004</v>
      </c>
      <c r="AG59">
        <f t="shared" si="20"/>
        <v>4.4785096165672407</v>
      </c>
      <c r="AH59">
        <f t="shared" si="21"/>
        <v>31</v>
      </c>
      <c r="AI59">
        <f t="shared" si="22"/>
        <v>0.14562838057082264</v>
      </c>
      <c r="AJ59">
        <f t="shared" si="23"/>
        <v>8.3441376739608693</v>
      </c>
      <c r="AK59">
        <f t="shared" si="24"/>
        <v>1.7163783805708228</v>
      </c>
      <c r="AL59">
        <f t="shared" si="35"/>
        <v>98.344137673960873</v>
      </c>
      <c r="AM59">
        <f t="shared" si="44"/>
        <v>30.861969432043047</v>
      </c>
      <c r="AN59">
        <v>30.95</v>
      </c>
      <c r="AO59">
        <f t="shared" si="36"/>
        <v>30.622391597080664</v>
      </c>
      <c r="AP59">
        <f t="shared" si="37"/>
        <v>4.4785096165672407</v>
      </c>
      <c r="AQ59">
        <f t="shared" si="52"/>
        <v>0.33196149256763052</v>
      </c>
      <c r="AR59">
        <f t="shared" si="54"/>
        <v>3.4375</v>
      </c>
      <c r="AU59">
        <f t="shared" si="39"/>
        <v>2.8661101428935418</v>
      </c>
      <c r="AV59">
        <f t="shared" si="40"/>
        <v>1.8597548022882013</v>
      </c>
      <c r="AW59">
        <f t="shared" si="41"/>
        <v>0.61736697997740997</v>
      </c>
      <c r="AX59" s="1">
        <f t="shared" si="42"/>
        <v>82.599038140761181</v>
      </c>
      <c r="AZ59">
        <v>4.5</v>
      </c>
      <c r="BA59">
        <f>ASIN(AZ59/AN59)</f>
        <v>0.14591301154470046</v>
      </c>
      <c r="BB59">
        <f>BA59*180/$C$3</f>
        <v>8.3604463084660452</v>
      </c>
      <c r="BC59">
        <f>AN59*COS(BA59)</f>
        <v>30.621111998097</v>
      </c>
      <c r="BD59">
        <f>BD$15-(BC$55-BC59)</f>
        <v>0.33068189358396582</v>
      </c>
      <c r="BE59">
        <f>BD59*10</f>
        <v>3.306818935839658</v>
      </c>
    </row>
    <row r="60" spans="1:57" x14ac:dyDescent="0.2">
      <c r="A60">
        <v>45</v>
      </c>
      <c r="B60">
        <f t="shared" si="7"/>
        <v>4.5</v>
      </c>
      <c r="C60">
        <f t="shared" si="8"/>
        <v>0.14888994760949725</v>
      </c>
      <c r="D60">
        <f t="shared" si="9"/>
        <v>8.5310172114306884</v>
      </c>
      <c r="E60">
        <f t="shared" si="10"/>
        <v>30.335622624235025</v>
      </c>
      <c r="F60">
        <f t="shared" si="11"/>
        <v>0.33562262423502531</v>
      </c>
      <c r="G60">
        <f t="shared" si="27"/>
        <v>3.2729818759727967</v>
      </c>
      <c r="H60">
        <f t="shared" si="49"/>
        <v>3.2509769859972462</v>
      </c>
      <c r="I60">
        <f t="shared" si="49"/>
        <v>3.2508280414845903</v>
      </c>
      <c r="J60">
        <f t="shared" si="49"/>
        <v>3.2508270264533308</v>
      </c>
      <c r="K60">
        <f t="shared" si="49"/>
        <v>3.2508270195357478</v>
      </c>
      <c r="L60">
        <f t="shared" si="49"/>
        <v>3.2508270194886033</v>
      </c>
      <c r="M60">
        <f t="shared" si="49"/>
        <v>3.2508270194882827</v>
      </c>
      <c r="N60">
        <f t="shared" si="47"/>
        <v>3.2508270194882805</v>
      </c>
      <c r="O60">
        <f t="shared" si="47"/>
        <v>3.2508270194882805</v>
      </c>
      <c r="P60">
        <f t="shared" si="47"/>
        <v>3.2508270194882805</v>
      </c>
      <c r="Q60">
        <f t="shared" si="47"/>
        <v>3.2508270194882805</v>
      </c>
      <c r="R60">
        <f t="shared" si="47"/>
        <v>3.2508270194882805</v>
      </c>
      <c r="S60">
        <f t="shared" si="47"/>
        <v>3.2508270194882805</v>
      </c>
      <c r="T60">
        <f t="shared" si="13"/>
        <v>8.2367113831627883E-2</v>
      </c>
      <c r="U60">
        <f t="shared" si="14"/>
        <v>4.7194271811851083</v>
      </c>
      <c r="V60">
        <f t="shared" si="29"/>
        <v>1.0034017862677169</v>
      </c>
      <c r="W60" s="1">
        <f t="shared" si="15"/>
        <v>1.0787618732541655</v>
      </c>
      <c r="X60">
        <f t="shared" si="30"/>
        <v>0.609375</v>
      </c>
      <c r="Y60">
        <f t="shared" si="53"/>
        <v>3.4375</v>
      </c>
      <c r="Z60">
        <f t="shared" si="31"/>
        <v>8.0094498993970614E-2</v>
      </c>
      <c r="AA60">
        <f t="shared" si="17"/>
        <v>4.5892121021533372</v>
      </c>
      <c r="AB60">
        <f t="shared" si="32"/>
        <v>1.0032161605345724</v>
      </c>
      <c r="AC60" s="1">
        <f t="shared" si="18"/>
        <v>1.1043502939866305</v>
      </c>
      <c r="AD60" s="2">
        <f t="shared" si="33"/>
        <v>63.276477134360491</v>
      </c>
      <c r="AE60">
        <f t="shared" si="34"/>
        <v>8.0266211806269777E-2</v>
      </c>
      <c r="AF60">
        <f t="shared" si="19"/>
        <v>4.5</v>
      </c>
      <c r="AG60">
        <f t="shared" si="20"/>
        <v>4.5802662118062694</v>
      </c>
      <c r="AH60">
        <f t="shared" si="21"/>
        <v>31</v>
      </c>
      <c r="AI60">
        <f t="shared" si="22"/>
        <v>0.14888994760949725</v>
      </c>
      <c r="AJ60">
        <f t="shared" si="23"/>
        <v>8.5310172114306884</v>
      </c>
      <c r="AK60">
        <f t="shared" si="24"/>
        <v>1.7196399476094975</v>
      </c>
      <c r="AL60">
        <f t="shared" si="35"/>
        <v>98.531017211430694</v>
      </c>
      <c r="AM60">
        <f t="shared" si="44"/>
        <v>30.87671718219767</v>
      </c>
      <c r="AN60">
        <v>30.95</v>
      </c>
      <c r="AO60">
        <f t="shared" si="36"/>
        <v>30.607580121273806</v>
      </c>
      <c r="AP60">
        <f t="shared" si="37"/>
        <v>4.5802662118062694</v>
      </c>
      <c r="AQ60">
        <f t="shared" si="52"/>
        <v>0.31715001676077181</v>
      </c>
      <c r="AR60">
        <f t="shared" si="54"/>
        <v>3.4375</v>
      </c>
      <c r="AU60">
        <f t="shared" si="39"/>
        <v>2.8683881596574761</v>
      </c>
      <c r="AV60">
        <f t="shared" si="40"/>
        <v>1.8600125429966039</v>
      </c>
      <c r="AW60">
        <f t="shared" si="41"/>
        <v>0.58990300918661875</v>
      </c>
      <c r="AX60" s="1">
        <f t="shared" si="42"/>
        <v>82.664688790662424</v>
      </c>
    </row>
    <row r="61" spans="1:57" x14ac:dyDescent="0.2">
      <c r="A61">
        <v>46</v>
      </c>
      <c r="B61">
        <f t="shared" si="7"/>
        <v>4.6000000000000005</v>
      </c>
      <c r="C61">
        <f t="shared" si="8"/>
        <v>0.15214832643317483</v>
      </c>
      <c r="D61">
        <f t="shared" si="9"/>
        <v>8.7177140722493931</v>
      </c>
      <c r="E61">
        <f t="shared" si="10"/>
        <v>30.350617786134105</v>
      </c>
      <c r="F61">
        <f t="shared" si="11"/>
        <v>0.3506177861341051</v>
      </c>
      <c r="G61">
        <f t="shared" si="27"/>
        <v>3.2189500834002969</v>
      </c>
      <c r="H61">
        <f t="shared" si="49"/>
        <v>3.1959790468811251</v>
      </c>
      <c r="I61">
        <f t="shared" si="49"/>
        <v>3.1958139430080941</v>
      </c>
      <c r="J61">
        <f t="shared" si="49"/>
        <v>3.1958127477362632</v>
      </c>
      <c r="K61">
        <f t="shared" si="49"/>
        <v>3.1958127390826254</v>
      </c>
      <c r="L61">
        <f t="shared" si="49"/>
        <v>3.1958127390199742</v>
      </c>
      <c r="M61">
        <f t="shared" si="49"/>
        <v>3.1958127390195203</v>
      </c>
      <c r="N61">
        <f t="shared" si="49"/>
        <v>3.1958127390195163</v>
      </c>
      <c r="O61">
        <f t="shared" si="49"/>
        <v>3.1958127390195163</v>
      </c>
      <c r="P61">
        <f t="shared" si="49"/>
        <v>3.1958127390195163</v>
      </c>
      <c r="Q61">
        <f t="shared" si="49"/>
        <v>3.1958127390195163</v>
      </c>
      <c r="R61">
        <f t="shared" si="49"/>
        <v>3.1958127390195163</v>
      </c>
      <c r="S61">
        <f t="shared" si="49"/>
        <v>3.1958127390195163</v>
      </c>
      <c r="T61">
        <f t="shared" si="13"/>
        <v>8.4883110412610055E-2</v>
      </c>
      <c r="U61">
        <f t="shared" si="14"/>
        <v>4.8635874181982528</v>
      </c>
      <c r="V61">
        <f t="shared" si="29"/>
        <v>1.0036134184325214</v>
      </c>
      <c r="W61" s="1">
        <f t="shared" si="15"/>
        <v>1.0787618732541655</v>
      </c>
      <c r="X61">
        <f t="shared" si="30"/>
        <v>0.609375</v>
      </c>
      <c r="Y61">
        <f t="shared" si="53"/>
        <v>3.4375</v>
      </c>
      <c r="Z61">
        <f t="shared" si="31"/>
        <v>8.1837777494870909E-2</v>
      </c>
      <c r="AA61">
        <f t="shared" si="17"/>
        <v>4.6890975486477044</v>
      </c>
      <c r="AB61">
        <f t="shared" si="32"/>
        <v>1.0033580813211702</v>
      </c>
      <c r="AC61" s="1">
        <f t="shared" si="18"/>
        <v>1.1120248372745298</v>
      </c>
      <c r="AD61" s="2">
        <f t="shared" si="33"/>
        <v>63.716209043264485</v>
      </c>
      <c r="AE61">
        <f t="shared" si="34"/>
        <v>8.2020968980498279E-2</v>
      </c>
      <c r="AF61">
        <f t="shared" si="19"/>
        <v>4.6000000000000005</v>
      </c>
      <c r="AG61">
        <f t="shared" si="20"/>
        <v>4.682020968980499</v>
      </c>
      <c r="AH61">
        <f t="shared" si="21"/>
        <v>31</v>
      </c>
      <c r="AI61">
        <f t="shared" si="22"/>
        <v>0.15214832643317483</v>
      </c>
      <c r="AJ61">
        <f t="shared" si="23"/>
        <v>8.7177140722493931</v>
      </c>
      <c r="AK61">
        <f t="shared" si="24"/>
        <v>1.722898326433175</v>
      </c>
      <c r="AL61">
        <f t="shared" si="35"/>
        <v>98.717714072249393</v>
      </c>
      <c r="AM61">
        <f t="shared" si="44"/>
        <v>30.891788890476597</v>
      </c>
      <c r="AN61">
        <v>30.95</v>
      </c>
      <c r="AO61">
        <f t="shared" si="36"/>
        <v>30.592458003414734</v>
      </c>
      <c r="AP61">
        <f t="shared" si="37"/>
        <v>4.682020968980499</v>
      </c>
      <c r="AQ61">
        <f t="shared" si="52"/>
        <v>0.30202789890170012</v>
      </c>
      <c r="AR61">
        <f t="shared" si="54"/>
        <v>3.4375</v>
      </c>
      <c r="AU61">
        <f t="shared" si="39"/>
        <v>2.870720710753357</v>
      </c>
      <c r="AV61">
        <f t="shared" si="40"/>
        <v>1.8602756711773172</v>
      </c>
      <c r="AW61">
        <f t="shared" si="41"/>
        <v>0.56185515234363514</v>
      </c>
      <c r="AX61" s="1">
        <f t="shared" si="42"/>
        <v>82.731911077081406</v>
      </c>
    </row>
    <row r="62" spans="1:57" x14ac:dyDescent="0.2">
      <c r="A62">
        <v>47</v>
      </c>
      <c r="B62">
        <f t="shared" si="7"/>
        <v>4.7</v>
      </c>
      <c r="C62">
        <f t="shared" si="8"/>
        <v>0.15540345262851127</v>
      </c>
      <c r="D62">
        <f t="shared" si="9"/>
        <v>8.9042245656953778</v>
      </c>
      <c r="E62">
        <f t="shared" si="10"/>
        <v>30.365934861288235</v>
      </c>
      <c r="F62">
        <f t="shared" si="11"/>
        <v>0.36593486128823471</v>
      </c>
      <c r="G62">
        <f t="shared" si="27"/>
        <v>3.1642226414974965</v>
      </c>
      <c r="H62">
        <f t="shared" si="49"/>
        <v>3.1402661947298278</v>
      </c>
      <c r="I62">
        <f t="shared" si="49"/>
        <v>3.1400834359106247</v>
      </c>
      <c r="J62">
        <f t="shared" si="49"/>
        <v>3.1400820309630171</v>
      </c>
      <c r="K62">
        <f t="shared" si="49"/>
        <v>3.1400820201619317</v>
      </c>
      <c r="L62">
        <f t="shared" si="49"/>
        <v>3.1400820200788941</v>
      </c>
      <c r="M62">
        <f t="shared" si="49"/>
        <v>3.140082020078256</v>
      </c>
      <c r="N62">
        <f t="shared" si="49"/>
        <v>3.1400820200782511</v>
      </c>
      <c r="O62">
        <f t="shared" si="49"/>
        <v>3.1400820200782511</v>
      </c>
      <c r="P62">
        <f t="shared" si="49"/>
        <v>3.1400820200782511</v>
      </c>
      <c r="Q62">
        <f t="shared" si="49"/>
        <v>3.1400820200782511</v>
      </c>
      <c r="R62">
        <f t="shared" si="49"/>
        <v>3.1400820200782511</v>
      </c>
      <c r="S62">
        <f t="shared" si="49"/>
        <v>3.1400820200782511</v>
      </c>
      <c r="T62">
        <f t="shared" si="13"/>
        <v>8.7456980712904822E-2</v>
      </c>
      <c r="U62">
        <f t="shared" si="14"/>
        <v>5.0110636728705611</v>
      </c>
      <c r="V62">
        <f t="shared" si="29"/>
        <v>1.0038365878854694</v>
      </c>
      <c r="W62" s="1">
        <f t="shared" si="15"/>
        <v>1.0787618732541655</v>
      </c>
      <c r="X62">
        <f t="shared" si="30"/>
        <v>0.609375</v>
      </c>
      <c r="Y62">
        <f t="shared" si="53"/>
        <v>3.4375</v>
      </c>
      <c r="Z62">
        <f t="shared" si="31"/>
        <v>8.3578695083804236E-2</v>
      </c>
      <c r="AA62">
        <f t="shared" si="17"/>
        <v>4.7888477208609777</v>
      </c>
      <c r="AB62">
        <f t="shared" si="32"/>
        <v>1.0035028938856043</v>
      </c>
      <c r="AC62" s="1">
        <f t="shared" si="18"/>
        <v>1.119863991685857</v>
      </c>
      <c r="AD62" s="2">
        <f t="shared" si="33"/>
        <v>64.165372752969688</v>
      </c>
      <c r="AE62">
        <f t="shared" si="34"/>
        <v>8.377385055482682E-2</v>
      </c>
      <c r="AF62">
        <f t="shared" si="19"/>
        <v>4.7</v>
      </c>
      <c r="AG62">
        <f t="shared" si="20"/>
        <v>4.7837738505548266</v>
      </c>
      <c r="AH62">
        <f t="shared" si="21"/>
        <v>31</v>
      </c>
      <c r="AI62">
        <f t="shared" si="22"/>
        <v>0.15540345262851127</v>
      </c>
      <c r="AJ62">
        <f t="shared" si="23"/>
        <v>8.9042245656953778</v>
      </c>
      <c r="AK62">
        <f t="shared" si="24"/>
        <v>1.7261534526285114</v>
      </c>
      <c r="AL62">
        <f t="shared" si="35"/>
        <v>98.904224565695372</v>
      </c>
      <c r="AM62">
        <f t="shared" si="44"/>
        <v>30.907184071719538</v>
      </c>
      <c r="AN62">
        <v>30.95</v>
      </c>
      <c r="AO62">
        <f t="shared" si="36"/>
        <v>30.57702666627566</v>
      </c>
      <c r="AP62">
        <f t="shared" si="37"/>
        <v>4.7837738505548266</v>
      </c>
      <c r="AQ62">
        <f t="shared" si="52"/>
        <v>0.2865965617626266</v>
      </c>
      <c r="AR62">
        <f t="shared" si="54"/>
        <v>3.4375</v>
      </c>
      <c r="AU62">
        <f t="shared" si="39"/>
        <v>2.8731080198925723</v>
      </c>
      <c r="AV62">
        <f t="shared" si="40"/>
        <v>1.8605441608576345</v>
      </c>
      <c r="AW62">
        <f t="shared" si="41"/>
        <v>0.53322555950932937</v>
      </c>
      <c r="AX62" s="1">
        <f t="shared" si="42"/>
        <v>82.800711447204208</v>
      </c>
    </row>
    <row r="63" spans="1:57" x14ac:dyDescent="0.2">
      <c r="A63">
        <v>48</v>
      </c>
      <c r="B63">
        <f t="shared" si="7"/>
        <v>4.8000000000000007</v>
      </c>
      <c r="C63">
        <f t="shared" si="8"/>
        <v>0.15865526218640144</v>
      </c>
      <c r="D63">
        <f t="shared" si="9"/>
        <v>9.0905450242088985</v>
      </c>
      <c r="E63">
        <f t="shared" si="10"/>
        <v>30.381573362813189</v>
      </c>
      <c r="F63">
        <f t="shared" si="11"/>
        <v>0.38157336281318877</v>
      </c>
      <c r="G63">
        <f t="shared" si="27"/>
        <v>3.1088308518178343</v>
      </c>
      <c r="H63">
        <f t="shared" si="49"/>
        <v>3.0838698533778968</v>
      </c>
      <c r="I63">
        <f t="shared" si="49"/>
        <v>3.0836678177950927</v>
      </c>
      <c r="J63">
        <f t="shared" si="49"/>
        <v>3.0836661691647782</v>
      </c>
      <c r="K63">
        <f t="shared" si="49"/>
        <v>3.0836661557109037</v>
      </c>
      <c r="L63">
        <f t="shared" si="49"/>
        <v>3.0836661556011111</v>
      </c>
      <c r="M63">
        <f t="shared" si="49"/>
        <v>3.083666155600215</v>
      </c>
      <c r="N63">
        <f t="shared" si="49"/>
        <v>3.0836661556002078</v>
      </c>
      <c r="O63">
        <f t="shared" si="49"/>
        <v>3.0836661556002078</v>
      </c>
      <c r="P63">
        <f t="shared" si="49"/>
        <v>3.0836661556002078</v>
      </c>
      <c r="Q63">
        <f t="shared" si="49"/>
        <v>3.0836661556002078</v>
      </c>
      <c r="R63">
        <f t="shared" si="49"/>
        <v>3.0836661556002078</v>
      </c>
      <c r="S63">
        <f t="shared" si="49"/>
        <v>3.0836661556002078</v>
      </c>
      <c r="T63">
        <f t="shared" si="13"/>
        <v>9.0091735233098019E-2</v>
      </c>
      <c r="U63">
        <f t="shared" si="14"/>
        <v>5.1620284392671145</v>
      </c>
      <c r="V63">
        <f t="shared" si="29"/>
        <v>1.004072030393564</v>
      </c>
      <c r="W63" s="1">
        <f t="shared" si="15"/>
        <v>1.0787618732541655</v>
      </c>
      <c r="X63">
        <f t="shared" si="30"/>
        <v>0.609375</v>
      </c>
      <c r="Y63">
        <f t="shared" si="53"/>
        <v>3.4375</v>
      </c>
      <c r="Z63">
        <f t="shared" si="31"/>
        <v>8.5317205984218145E-2</v>
      </c>
      <c r="AA63">
        <f t="shared" si="17"/>
        <v>4.8884599959125463</v>
      </c>
      <c r="AB63">
        <f t="shared" si="32"/>
        <v>1.0036505839682697</v>
      </c>
      <c r="AC63" s="1">
        <f t="shared" si="18"/>
        <v>1.1278674990321955</v>
      </c>
      <c r="AD63" s="2">
        <f t="shared" si="33"/>
        <v>64.623953469933213</v>
      </c>
      <c r="AE63">
        <f t="shared" si="34"/>
        <v>8.5524819203834465E-2</v>
      </c>
      <c r="AF63">
        <f t="shared" si="19"/>
        <v>4.8000000000000007</v>
      </c>
      <c r="AG63">
        <f t="shared" si="20"/>
        <v>4.8855248192038347</v>
      </c>
      <c r="AH63">
        <f t="shared" si="21"/>
        <v>31</v>
      </c>
      <c r="AI63">
        <f t="shared" si="22"/>
        <v>0.15865526218640144</v>
      </c>
      <c r="AJ63">
        <f t="shared" si="23"/>
        <v>9.0905450242088985</v>
      </c>
      <c r="AK63">
        <f t="shared" si="24"/>
        <v>1.7294052621864016</v>
      </c>
      <c r="AL63">
        <f t="shared" si="35"/>
        <v>99.090545024208893</v>
      </c>
      <c r="AM63">
        <f t="shared" si="44"/>
        <v>30.922902231351234</v>
      </c>
      <c r="AN63">
        <v>30.95</v>
      </c>
      <c r="AO63">
        <f t="shared" si="36"/>
        <v>30.56128755782203</v>
      </c>
      <c r="AP63">
        <f t="shared" si="37"/>
        <v>4.8855248192038347</v>
      </c>
      <c r="AQ63">
        <f t="shared" si="52"/>
        <v>0.27085745330899658</v>
      </c>
      <c r="AR63">
        <f t="shared" si="54"/>
        <v>3.4375</v>
      </c>
      <c r="AU63">
        <f t="shared" si="39"/>
        <v>2.8755503157548006</v>
      </c>
      <c r="AV63">
        <f t="shared" si="40"/>
        <v>1.8608179855995399</v>
      </c>
      <c r="AW63">
        <f t="shared" si="41"/>
        <v>0.50401642065106844</v>
      </c>
      <c r="AX63" s="1">
        <f t="shared" si="42"/>
        <v>82.871096491399186</v>
      </c>
    </row>
    <row r="64" spans="1:57" x14ac:dyDescent="0.2">
      <c r="A64">
        <v>49</v>
      </c>
      <c r="B64">
        <f t="shared" si="7"/>
        <v>4.9000000000000004</v>
      </c>
      <c r="C64">
        <f t="shared" si="8"/>
        <v>0.16190369150866787</v>
      </c>
      <c r="D64">
        <f t="shared" si="9"/>
        <v>9.2766718037753346</v>
      </c>
      <c r="E64">
        <f t="shared" si="10"/>
        <v>30.397532794620027</v>
      </c>
      <c r="F64">
        <f t="shared" si="11"/>
        <v>0.39753279462002666</v>
      </c>
      <c r="G64">
        <f t="shared" si="27"/>
        <v>3.052806607683042</v>
      </c>
      <c r="H64">
        <f t="shared" si="49"/>
        <v>3.0268220404164543</v>
      </c>
      <c r="I64">
        <f t="shared" si="49"/>
        <v>3.026598968915382</v>
      </c>
      <c r="J64">
        <f t="shared" si="49"/>
        <v>3.0265970373157955</v>
      </c>
      <c r="K64">
        <f t="shared" si="49"/>
        <v>3.0265970205886279</v>
      </c>
      <c r="L64">
        <f t="shared" si="49"/>
        <v>3.0265970204437744</v>
      </c>
      <c r="M64">
        <f t="shared" si="49"/>
        <v>3.0265970204425208</v>
      </c>
      <c r="N64">
        <f t="shared" si="49"/>
        <v>3.0265970204425097</v>
      </c>
      <c r="O64">
        <f t="shared" si="49"/>
        <v>3.0265970204425097</v>
      </c>
      <c r="P64">
        <f t="shared" si="49"/>
        <v>3.0265970204425097</v>
      </c>
      <c r="Q64">
        <f t="shared" si="49"/>
        <v>3.0265970204425097</v>
      </c>
      <c r="R64">
        <f t="shared" si="49"/>
        <v>3.0265970204425097</v>
      </c>
      <c r="S64">
        <f t="shared" si="49"/>
        <v>3.0265970204425097</v>
      </c>
      <c r="T64">
        <f t="shared" si="13"/>
        <v>9.2790569949244422E-2</v>
      </c>
      <c r="U64">
        <f t="shared" si="14"/>
        <v>5.3166648387279949</v>
      </c>
      <c r="V64">
        <f t="shared" si="29"/>
        <v>1.0043205437130829</v>
      </c>
      <c r="W64" s="1">
        <f t="shared" si="15"/>
        <v>1.0787618732541655</v>
      </c>
      <c r="X64">
        <f t="shared" si="30"/>
        <v>0.609375</v>
      </c>
      <c r="Y64">
        <f t="shared" si="53"/>
        <v>3.4375</v>
      </c>
      <c r="Z64">
        <f t="shared" si="31"/>
        <v>8.7053264758502558E-2</v>
      </c>
      <c r="AA64">
        <f t="shared" si="17"/>
        <v>4.9879317703423398</v>
      </c>
      <c r="AB64">
        <f t="shared" si="32"/>
        <v>1.0038011370620348</v>
      </c>
      <c r="AC64" s="1">
        <f t="shared" si="18"/>
        <v>1.1360350962645553</v>
      </c>
      <c r="AD64" s="2">
        <f t="shared" si="33"/>
        <v>65.091936122113623</v>
      </c>
      <c r="AE64">
        <f t="shared" si="34"/>
        <v>8.7273837815429453E-2</v>
      </c>
      <c r="AF64" s="3">
        <f t="shared" si="19"/>
        <v>4.9000000000000004</v>
      </c>
      <c r="AG64" s="3">
        <f t="shared" si="20"/>
        <v>4.9872738378154295</v>
      </c>
      <c r="AH64" s="3">
        <f t="shared" si="21"/>
        <v>31</v>
      </c>
      <c r="AI64" s="3">
        <f t="shared" si="22"/>
        <v>0.16190369150866787</v>
      </c>
      <c r="AJ64" s="3">
        <f t="shared" si="23"/>
        <v>9.2766718037753346</v>
      </c>
      <c r="AK64" s="3">
        <f t="shared" si="24"/>
        <v>1.7326536915086679</v>
      </c>
      <c r="AL64" s="3">
        <f t="shared" si="35"/>
        <v>99.276671803775329</v>
      </c>
      <c r="AM64" s="3">
        <f t="shared" si="44"/>
        <v>30.938942865458159</v>
      </c>
      <c r="AN64" s="3">
        <v>30.95</v>
      </c>
      <c r="AO64">
        <f t="shared" si="36"/>
        <v>30.545242150847603</v>
      </c>
      <c r="AP64" s="3">
        <f t="shared" si="37"/>
        <v>4.9872738378154295</v>
      </c>
      <c r="AQ64">
        <f t="shared" si="52"/>
        <v>0.254812046334569</v>
      </c>
      <c r="AR64">
        <f t="shared" si="54"/>
        <v>3.4375</v>
      </c>
      <c r="AU64">
        <f t="shared" si="39"/>
        <v>2.878047831985457</v>
      </c>
      <c r="AV64">
        <f t="shared" si="40"/>
        <v>1.8610971185060921</v>
      </c>
      <c r="AW64">
        <f t="shared" si="41"/>
        <v>0.4742299651939072</v>
      </c>
      <c r="AX64" s="1">
        <f t="shared" si="42"/>
        <v>82.94307294314325</v>
      </c>
      <c r="AZ64" s="3">
        <v>5</v>
      </c>
      <c r="BA64">
        <f>ASIN(AZ64/AN64)</f>
        <v>0.16226198306969045</v>
      </c>
      <c r="BB64">
        <f>BA64*180/$C$3</f>
        <v>9.2972010035156067</v>
      </c>
      <c r="BC64">
        <f>AN64*COS(BA64)</f>
        <v>30.543452653555722</v>
      </c>
      <c r="BD64">
        <f>BD$15-(BC$55-BC64)</f>
        <v>0.25302254904268795</v>
      </c>
      <c r="BE64">
        <f>BD64*10</f>
        <v>2.5302254904268793</v>
      </c>
    </row>
    <row r="65" spans="1:57" x14ac:dyDescent="0.2">
      <c r="A65">
        <v>50</v>
      </c>
      <c r="B65">
        <f t="shared" si="7"/>
        <v>5</v>
      </c>
      <c r="C65">
        <f t="shared" si="8"/>
        <v>0.16514867741462683</v>
      </c>
      <c r="D65">
        <f t="shared" si="9"/>
        <v>9.4626012843013942</v>
      </c>
      <c r="E65">
        <f t="shared" si="10"/>
        <v>30.413812651491099</v>
      </c>
      <c r="F65">
        <f t="shared" si="11"/>
        <v>0.41381265149109936</v>
      </c>
      <c r="G65">
        <f t="shared" si="27"/>
        <v>2.9961823892939266</v>
      </c>
      <c r="H65">
        <f t="shared" si="49"/>
        <v>2.9691553622668998</v>
      </c>
      <c r="I65">
        <f t="shared" si="49"/>
        <v>2.9689093461105198</v>
      </c>
      <c r="J65">
        <f t="shared" si="49"/>
        <v>2.9689070861529139</v>
      </c>
      <c r="K65">
        <f t="shared" si="49"/>
        <v>2.9689070653907184</v>
      </c>
      <c r="L65">
        <f t="shared" si="49"/>
        <v>2.9689070651999772</v>
      </c>
      <c r="M65">
        <f t="shared" si="49"/>
        <v>2.9689070651982239</v>
      </c>
      <c r="N65">
        <f t="shared" si="49"/>
        <v>2.9689070651982079</v>
      </c>
      <c r="O65">
        <f t="shared" si="49"/>
        <v>2.9689070651982079</v>
      </c>
      <c r="P65">
        <f t="shared" si="49"/>
        <v>2.9689070651982079</v>
      </c>
      <c r="Q65">
        <f t="shared" si="49"/>
        <v>2.9689070651982079</v>
      </c>
      <c r="R65">
        <f t="shared" si="49"/>
        <v>2.9689070651982079</v>
      </c>
      <c r="S65">
        <f t="shared" si="49"/>
        <v>2.9689070651982079</v>
      </c>
      <c r="T65">
        <f t="shared" si="13"/>
        <v>9.5556881912644498E-2</v>
      </c>
      <c r="U65">
        <f t="shared" si="14"/>
        <v>5.4751675136960083</v>
      </c>
      <c r="V65">
        <f t="shared" si="29"/>
        <v>1.0045829938544559</v>
      </c>
      <c r="W65" s="1">
        <f t="shared" si="15"/>
        <v>1.0787618732541655</v>
      </c>
      <c r="X65">
        <f t="shared" si="30"/>
        <v>0.609375</v>
      </c>
      <c r="Y65">
        <f t="shared" si="53"/>
        <v>3.4375</v>
      </c>
      <c r="Z65">
        <f t="shared" si="31"/>
        <v>8.8786826313269909E-2</v>
      </c>
      <c r="AA65">
        <f t="shared" si="17"/>
        <v>5.087260460413364</v>
      </c>
      <c r="AB65">
        <f t="shared" si="32"/>
        <v>1.0039545384157329</v>
      </c>
      <c r="AC65" s="1">
        <f t="shared" si="18"/>
        <v>1.144366515514859</v>
      </c>
      <c r="AD65" s="2">
        <f t="shared" si="33"/>
        <v>65.569305361347958</v>
      </c>
      <c r="AE65">
        <f t="shared" si="34"/>
        <v>8.9020869494446639E-2</v>
      </c>
      <c r="AF65" s="3">
        <f t="shared" si="19"/>
        <v>5</v>
      </c>
      <c r="AG65" s="3">
        <f t="shared" si="20"/>
        <v>5.0890208694944468</v>
      </c>
      <c r="AH65" s="3">
        <f t="shared" si="21"/>
        <v>31</v>
      </c>
      <c r="AI65" s="3">
        <f t="shared" si="22"/>
        <v>0.16514867741462683</v>
      </c>
      <c r="AJ65" s="3">
        <f t="shared" si="23"/>
        <v>9.4626012843013942</v>
      </c>
      <c r="AK65" s="3">
        <f t="shared" si="24"/>
        <v>1.735898677414627</v>
      </c>
      <c r="AL65" s="3">
        <f t="shared" si="35"/>
        <v>99.4626012843014</v>
      </c>
      <c r="AM65" s="3">
        <f t="shared" si="44"/>
        <v>30.955305460866487</v>
      </c>
      <c r="AN65" s="3">
        <v>31.15</v>
      </c>
      <c r="AO65">
        <f t="shared" si="36"/>
        <v>30.726170727371276</v>
      </c>
      <c r="AP65" s="3">
        <f t="shared" si="37"/>
        <v>5.0890208694944468</v>
      </c>
      <c r="AQ65">
        <f t="shared" ref="AQ65:AQ73" si="55">0.4-(BC$65-AO65)</f>
        <v>0.38007341405361006</v>
      </c>
      <c r="AR65">
        <f>$AS$6</f>
        <v>3.04</v>
      </c>
      <c r="AU65">
        <f t="shared" si="39"/>
        <v>2.8494950254302074</v>
      </c>
      <c r="AV65">
        <f t="shared" si="40"/>
        <v>1.7504545507452809</v>
      </c>
      <c r="AW65">
        <f t="shared" si="41"/>
        <v>0.66530123724743717</v>
      </c>
      <c r="AX65" s="1">
        <f t="shared" si="42"/>
        <v>82.120203534746466</v>
      </c>
      <c r="AZ65" s="3">
        <v>5</v>
      </c>
      <c r="BA65">
        <f>ASIN(AZ65/AN65)</f>
        <v>0.16121102220718975</v>
      </c>
      <c r="BB65">
        <f>BA65*180/$C$3</f>
        <v>9.2369836056960537</v>
      </c>
      <c r="BC65">
        <f>AN65*COS(BA65)</f>
        <v>30.746097313317666</v>
      </c>
      <c r="BD65">
        <f>BD$15-(BC$65-BC65)</f>
        <v>0.4</v>
      </c>
      <c r="BE65">
        <f>BD65*10</f>
        <v>4</v>
      </c>
    </row>
    <row r="66" spans="1:57" x14ac:dyDescent="0.2">
      <c r="A66">
        <v>51</v>
      </c>
      <c r="B66">
        <f t="shared" si="7"/>
        <v>5.1000000000000005</v>
      </c>
      <c r="C66">
        <f t="shared" si="8"/>
        <v>0.16839015714752992</v>
      </c>
      <c r="D66">
        <f t="shared" si="9"/>
        <v>9.6483298699842059</v>
      </c>
      <c r="E66">
        <f t="shared" si="10"/>
        <v>30.430412419157253</v>
      </c>
      <c r="F66">
        <f t="shared" si="11"/>
        <v>0.43041241915725337</v>
      </c>
      <c r="G66">
        <f t="shared" si="27"/>
        <v>2.9389912587685725</v>
      </c>
      <c r="H66">
        <f t="shared" si="49"/>
        <v>2.9109030091816348</v>
      </c>
      <c r="I66">
        <f t="shared" si="49"/>
        <v>2.9106319765287538</v>
      </c>
      <c r="J66">
        <f t="shared" si="49"/>
        <v>2.9106293357649742</v>
      </c>
      <c r="K66">
        <f t="shared" si="49"/>
        <v>2.9106293100326912</v>
      </c>
      <c r="L66">
        <f t="shared" si="49"/>
        <v>2.9106293097819487</v>
      </c>
      <c r="M66">
        <f t="shared" si="49"/>
        <v>2.9106293097795053</v>
      </c>
      <c r="N66">
        <f t="shared" si="49"/>
        <v>2.9106293097794809</v>
      </c>
      <c r="O66">
        <f t="shared" si="49"/>
        <v>2.9106293097794809</v>
      </c>
      <c r="P66">
        <f t="shared" si="49"/>
        <v>2.9106293097794809</v>
      </c>
      <c r="Q66">
        <f t="shared" si="49"/>
        <v>2.9106293097794809</v>
      </c>
      <c r="R66">
        <f t="shared" si="49"/>
        <v>2.9106293097794809</v>
      </c>
      <c r="S66">
        <f t="shared" si="49"/>
        <v>2.9106293097794809</v>
      </c>
      <c r="T66">
        <f t="shared" si="13"/>
        <v>9.8394286442652371E-2</v>
      </c>
      <c r="U66">
        <f t="shared" si="14"/>
        <v>5.6377436128210805</v>
      </c>
      <c r="V66">
        <f t="shared" si="29"/>
        <v>1.004860322109856</v>
      </c>
      <c r="W66" s="1">
        <f t="shared" si="15"/>
        <v>1.0787618732541655</v>
      </c>
      <c r="X66">
        <f t="shared" si="30"/>
        <v>0.51</v>
      </c>
      <c r="Y66">
        <f>$AS$6</f>
        <v>3.04</v>
      </c>
      <c r="Z66">
        <f t="shared" si="31"/>
        <v>9.6271248636383394E-2</v>
      </c>
      <c r="AA66">
        <f t="shared" si="17"/>
        <v>5.5160989191625047</v>
      </c>
      <c r="AB66">
        <f t="shared" si="32"/>
        <v>1.0046520399160268</v>
      </c>
      <c r="AC66" s="1">
        <f t="shared" si="18"/>
        <v>1.0975339413541074</v>
      </c>
      <c r="AD66" s="2">
        <f t="shared" si="33"/>
        <v>62.885917378239476</v>
      </c>
      <c r="AE66">
        <f t="shared" si="34"/>
        <v>9.656977429524137E-2</v>
      </c>
      <c r="AF66">
        <f t="shared" si="19"/>
        <v>5.1000000000000005</v>
      </c>
      <c r="AG66">
        <f t="shared" si="20"/>
        <v>5.1965697742952415</v>
      </c>
      <c r="AH66">
        <f t="shared" si="21"/>
        <v>31</v>
      </c>
      <c r="AI66">
        <f t="shared" si="22"/>
        <v>0.16839015714752992</v>
      </c>
      <c r="AJ66">
        <f t="shared" si="23"/>
        <v>9.6483298699842059</v>
      </c>
      <c r="AK66">
        <f t="shared" si="24"/>
        <v>1.73914015714753</v>
      </c>
      <c r="AL66">
        <f t="shared" si="35"/>
        <v>99.648329869984209</v>
      </c>
      <c r="AM66">
        <f t="shared" si="44"/>
        <v>31.006619881711984</v>
      </c>
      <c r="AN66">
        <v>31.15</v>
      </c>
      <c r="AO66">
        <f t="shared" si="36"/>
        <v>30.70940962376481</v>
      </c>
      <c r="AP66">
        <f t="shared" si="37"/>
        <v>5.1965697742952415</v>
      </c>
      <c r="AQ66">
        <f t="shared" si="55"/>
        <v>0.36331231044714374</v>
      </c>
      <c r="AR66">
        <f>$AS$6</f>
        <v>3.04</v>
      </c>
      <c r="AU66">
        <f t="shared" si="39"/>
        <v>2.8551743190101315</v>
      </c>
      <c r="AV66">
        <f t="shared" si="40"/>
        <v>1.7516706861663807</v>
      </c>
      <c r="AW66">
        <f t="shared" si="41"/>
        <v>0.63640352413364143</v>
      </c>
      <c r="AX66" s="1">
        <f t="shared" si="42"/>
        <v>82.283876305028471</v>
      </c>
    </row>
    <row r="67" spans="1:57" x14ac:dyDescent="0.2">
      <c r="A67">
        <v>52</v>
      </c>
      <c r="B67">
        <f t="shared" si="7"/>
        <v>5.2</v>
      </c>
      <c r="C67">
        <f t="shared" si="8"/>
        <v>0.17162806838087999</v>
      </c>
      <c r="D67">
        <f t="shared" si="9"/>
        <v>9.8338539896732122</v>
      </c>
      <c r="E67">
        <f t="shared" si="10"/>
        <v>30.447331574376101</v>
      </c>
      <c r="F67">
        <f t="shared" si="11"/>
        <v>0.4473315743761006</v>
      </c>
      <c r="G67">
        <f t="shared" si="27"/>
        <v>2.8812668551100535</v>
      </c>
      <c r="H67">
        <f t="shared" si="49"/>
        <v>2.852098750173913</v>
      </c>
      <c r="I67">
        <f t="shared" si="49"/>
        <v>2.8518004511246553</v>
      </c>
      <c r="J67">
        <f t="shared" si="49"/>
        <v>2.8517973689313374</v>
      </c>
      <c r="K67">
        <f t="shared" si="49"/>
        <v>2.8517973370810195</v>
      </c>
      <c r="L67">
        <f t="shared" si="49"/>
        <v>2.851797336751889</v>
      </c>
      <c r="M67">
        <f t="shared" si="49"/>
        <v>2.8517973367484872</v>
      </c>
      <c r="N67">
        <f t="shared" si="49"/>
        <v>2.8517973367484521</v>
      </c>
      <c r="O67">
        <f t="shared" si="49"/>
        <v>2.8517973367484521</v>
      </c>
      <c r="P67">
        <f t="shared" si="49"/>
        <v>2.8517973367484521</v>
      </c>
      <c r="Q67">
        <f t="shared" si="49"/>
        <v>2.8517973367484521</v>
      </c>
      <c r="R67">
        <f t="shared" si="49"/>
        <v>2.8517973367484521</v>
      </c>
      <c r="S67">
        <f t="shared" si="49"/>
        <v>2.8517973367484521</v>
      </c>
      <c r="T67">
        <f t="shared" si="13"/>
        <v>0.10130663611036864</v>
      </c>
      <c r="U67">
        <f t="shared" si="14"/>
        <v>5.8046138786778148</v>
      </c>
      <c r="V67">
        <f t="shared" si="29"/>
        <v>1.0051535529522522</v>
      </c>
      <c r="W67" s="1">
        <f t="shared" si="15"/>
        <v>1.0787618732541655</v>
      </c>
      <c r="X67">
        <f t="shared" si="30"/>
        <v>0.51</v>
      </c>
      <c r="Y67">
        <f t="shared" ref="Y67:Y75" si="56">$AS$6</f>
        <v>3.04</v>
      </c>
      <c r="Z67">
        <f t="shared" si="31"/>
        <v>9.8110223275460665E-2</v>
      </c>
      <c r="AA67">
        <f t="shared" si="17"/>
        <v>5.6214675122021065</v>
      </c>
      <c r="AB67">
        <f t="shared" si="32"/>
        <v>1.0048321864103913</v>
      </c>
      <c r="AC67" s="1">
        <f t="shared" si="18"/>
        <v>1.1062018414199708</v>
      </c>
      <c r="AD67" s="2">
        <f t="shared" si="33"/>
        <v>63.382566116694171</v>
      </c>
      <c r="AE67">
        <f t="shared" si="34"/>
        <v>9.8426230478909277E-2</v>
      </c>
      <c r="AF67">
        <f t="shared" si="19"/>
        <v>5.2</v>
      </c>
      <c r="AG67">
        <f t="shared" si="20"/>
        <v>5.2984262304789098</v>
      </c>
      <c r="AH67">
        <f t="shared" si="21"/>
        <v>31</v>
      </c>
      <c r="AI67">
        <f t="shared" si="22"/>
        <v>0.17162806838087999</v>
      </c>
      <c r="AJ67">
        <f t="shared" si="23"/>
        <v>9.8338539896732122</v>
      </c>
      <c r="AK67">
        <f t="shared" si="24"/>
        <v>1.7423780683808801</v>
      </c>
      <c r="AL67">
        <f t="shared" si="35"/>
        <v>99.833853989673216</v>
      </c>
      <c r="AM67">
        <f t="shared" si="44"/>
        <v>31.023642358031356</v>
      </c>
      <c r="AN67">
        <v>31.15</v>
      </c>
      <c r="AO67">
        <f t="shared" si="36"/>
        <v>30.692344835448814</v>
      </c>
      <c r="AP67">
        <f t="shared" si="37"/>
        <v>5.2984262304789098</v>
      </c>
      <c r="AQ67">
        <f t="shared" si="55"/>
        <v>0.34624752213114862</v>
      </c>
      <c r="AR67">
        <f t="shared" ref="AR67:AR73" si="57">$AS$6</f>
        <v>3.04</v>
      </c>
      <c r="AU67">
        <f t="shared" si="39"/>
        <v>2.8596892242439185</v>
      </c>
      <c r="AV67">
        <f t="shared" si="40"/>
        <v>1.7519847823119679</v>
      </c>
      <c r="AW67">
        <f t="shared" si="41"/>
        <v>0.60662038968699872</v>
      </c>
      <c r="AX67" s="1">
        <f t="shared" si="42"/>
        <v>82.413992319771353</v>
      </c>
    </row>
    <row r="68" spans="1:57" x14ac:dyDescent="0.2">
      <c r="A68">
        <v>53</v>
      </c>
      <c r="B68">
        <f t="shared" si="7"/>
        <v>5.3000000000000007</v>
      </c>
      <c r="C68">
        <f t="shared" si="8"/>
        <v>0.17486234922462071</v>
      </c>
      <c r="D68">
        <f t="shared" si="9"/>
        <v>10.019170097224805</v>
      </c>
      <c r="E68">
        <f t="shared" si="10"/>
        <v>30.464569585011372</v>
      </c>
      <c r="F68">
        <f t="shared" si="11"/>
        <v>0.4645695850113718</v>
      </c>
      <c r="G68">
        <f t="shared" si="27"/>
        <v>2.823043389105206</v>
      </c>
      <c r="H68">
        <f t="shared" si="49"/>
        <v>2.7927769278783852</v>
      </c>
      <c r="I68">
        <f t="shared" si="49"/>
        <v>2.7924489179087919</v>
      </c>
      <c r="J68">
        <f t="shared" si="49"/>
        <v>2.7924453241844795</v>
      </c>
      <c r="K68">
        <f t="shared" si="49"/>
        <v>2.7924452848064445</v>
      </c>
      <c r="L68">
        <f t="shared" si="49"/>
        <v>2.7924452843749612</v>
      </c>
      <c r="M68">
        <f t="shared" si="49"/>
        <v>2.7924452843702339</v>
      </c>
      <c r="N68">
        <f t="shared" si="49"/>
        <v>2.7924452843701815</v>
      </c>
      <c r="O68">
        <f t="shared" si="49"/>
        <v>2.792445284370181</v>
      </c>
      <c r="P68">
        <f t="shared" si="49"/>
        <v>2.792445284370181</v>
      </c>
      <c r="Q68">
        <f t="shared" si="49"/>
        <v>2.792445284370181</v>
      </c>
      <c r="R68">
        <f t="shared" si="49"/>
        <v>2.792445284370181</v>
      </c>
      <c r="S68">
        <f t="shared" si="49"/>
        <v>2.792445284370181</v>
      </c>
      <c r="T68">
        <f t="shared" si="13"/>
        <v>0.1042980417400718</v>
      </c>
      <c r="U68">
        <f t="shared" si="14"/>
        <v>5.9760138510943577</v>
      </c>
      <c r="V68">
        <f t="shared" si="29"/>
        <v>1.005463802932659</v>
      </c>
      <c r="W68" s="1">
        <f t="shared" si="15"/>
        <v>1.0787618732541655</v>
      </c>
      <c r="X68">
        <f t="shared" si="30"/>
        <v>0.51</v>
      </c>
      <c r="Y68">
        <f t="shared" si="56"/>
        <v>3.04</v>
      </c>
      <c r="Z68">
        <f t="shared" si="31"/>
        <v>9.9946438038153423E-2</v>
      </c>
      <c r="AA68">
        <f t="shared" si="17"/>
        <v>5.7266779713091243</v>
      </c>
      <c r="AB68">
        <f t="shared" si="32"/>
        <v>1.0050155187662071</v>
      </c>
      <c r="AC68" s="1">
        <f t="shared" si="18"/>
        <v>1.1150329117866802</v>
      </c>
      <c r="AD68" s="2">
        <f t="shared" si="33"/>
        <v>63.888564100462332</v>
      </c>
      <c r="AE68">
        <f t="shared" si="34"/>
        <v>0.10028057120354057</v>
      </c>
      <c r="AF68">
        <f t="shared" si="19"/>
        <v>5.3000000000000007</v>
      </c>
      <c r="AG68">
        <f t="shared" si="20"/>
        <v>5.4002805712035409</v>
      </c>
      <c r="AH68">
        <f t="shared" si="21"/>
        <v>31</v>
      </c>
      <c r="AI68">
        <f t="shared" si="22"/>
        <v>0.17486234922462071</v>
      </c>
      <c r="AJ68">
        <f t="shared" si="23"/>
        <v>10.019170097224805</v>
      </c>
      <c r="AK68">
        <f t="shared" si="24"/>
        <v>1.7456123492246207</v>
      </c>
      <c r="AL68">
        <f t="shared" si="35"/>
        <v>100.0191700972248</v>
      </c>
      <c r="AM68">
        <f t="shared" si="44"/>
        <v>31.040985516984005</v>
      </c>
      <c r="AN68">
        <v>31.15</v>
      </c>
      <c r="AO68">
        <f t="shared" si="36"/>
        <v>30.674977940925046</v>
      </c>
      <c r="AP68">
        <f t="shared" si="37"/>
        <v>5.4002805712035409</v>
      </c>
      <c r="AQ68">
        <f t="shared" si="55"/>
        <v>0.32888062760738068</v>
      </c>
      <c r="AR68">
        <f t="shared" si="57"/>
        <v>3.04</v>
      </c>
      <c r="AU68">
        <f t="shared" si="39"/>
        <v>2.8642923723497513</v>
      </c>
      <c r="AV68">
        <f t="shared" si="40"/>
        <v>1.7523044331968007</v>
      </c>
      <c r="AW68">
        <f t="shared" si="41"/>
        <v>0.57629898174895933</v>
      </c>
      <c r="AX68" s="1">
        <f t="shared" si="42"/>
        <v>82.546651424622581</v>
      </c>
    </row>
    <row r="69" spans="1:57" x14ac:dyDescent="0.2">
      <c r="A69">
        <v>54</v>
      </c>
      <c r="B69">
        <f t="shared" si="7"/>
        <v>5.4</v>
      </c>
      <c r="C69">
        <f t="shared" si="8"/>
        <v>0.17809293823119757</v>
      </c>
      <c r="D69">
        <f t="shared" si="9"/>
        <v>10.204274671849614</v>
      </c>
      <c r="E69">
        <f t="shared" si="10"/>
        <v>30.482125910113293</v>
      </c>
      <c r="F69">
        <f t="shared" si="11"/>
        <v>0.48212591011329309</v>
      </c>
      <c r="G69">
        <f t="shared" si="27"/>
        <v>2.7643556381563092</v>
      </c>
      <c r="H69">
        <f t="shared" si="49"/>
        <v>2.7329724533442206</v>
      </c>
      <c r="I69">
        <f t="shared" si="49"/>
        <v>2.732612074926303</v>
      </c>
      <c r="J69">
        <f t="shared" si="49"/>
        <v>2.732607888567324</v>
      </c>
      <c r="K69">
        <f t="shared" si="49"/>
        <v>2.7326078399297282</v>
      </c>
      <c r="L69">
        <f t="shared" si="49"/>
        <v>2.7326078393646505</v>
      </c>
      <c r="M69">
        <f t="shared" si="49"/>
        <v>2.7326078393580855</v>
      </c>
      <c r="N69">
        <f t="shared" si="49"/>
        <v>2.7326078393580087</v>
      </c>
      <c r="O69">
        <f t="shared" si="49"/>
        <v>2.7326078393580082</v>
      </c>
      <c r="P69">
        <f t="shared" si="49"/>
        <v>2.7326078393580082</v>
      </c>
      <c r="Q69">
        <f t="shared" si="49"/>
        <v>2.7326078393580082</v>
      </c>
      <c r="R69">
        <f t="shared" si="49"/>
        <v>2.7326078393580082</v>
      </c>
      <c r="S69">
        <f t="shared" si="49"/>
        <v>2.7326078393580082</v>
      </c>
      <c r="T69">
        <f t="shared" si="13"/>
        <v>0.10737289568918437</v>
      </c>
      <c r="U69">
        <f t="shared" si="14"/>
        <v>6.1521952010355516</v>
      </c>
      <c r="V69">
        <f t="shared" si="29"/>
        <v>1.0057922907236829</v>
      </c>
      <c r="W69" s="1">
        <f t="shared" si="15"/>
        <v>1.0787618732541655</v>
      </c>
      <c r="X69">
        <f t="shared" si="30"/>
        <v>0.51</v>
      </c>
      <c r="Y69">
        <f t="shared" si="56"/>
        <v>3.04</v>
      </c>
      <c r="Z69">
        <f t="shared" si="31"/>
        <v>0.10177984702831913</v>
      </c>
      <c r="AA69">
        <f t="shared" si="17"/>
        <v>5.8317276667507372</v>
      </c>
      <c r="AB69">
        <f t="shared" si="32"/>
        <v>1.005202019819166</v>
      </c>
      <c r="AC69" s="1">
        <f t="shared" si="18"/>
        <v>1.1240268653173131</v>
      </c>
      <c r="AD69" s="2">
        <f t="shared" si="33"/>
        <v>64.403894877324944</v>
      </c>
      <c r="AE69">
        <f t="shared" si="34"/>
        <v>0.10213275991831001</v>
      </c>
      <c r="AF69">
        <f t="shared" si="19"/>
        <v>5.4</v>
      </c>
      <c r="AG69">
        <f t="shared" si="20"/>
        <v>5.5021327599183101</v>
      </c>
      <c r="AH69">
        <f t="shared" si="21"/>
        <v>31</v>
      </c>
      <c r="AI69">
        <f t="shared" si="22"/>
        <v>0.17809293823119757</v>
      </c>
      <c r="AJ69">
        <f t="shared" si="23"/>
        <v>10.204274671849614</v>
      </c>
      <c r="AK69">
        <f t="shared" si="24"/>
        <v>1.7488429382311976</v>
      </c>
      <c r="AL69">
        <f t="shared" si="35"/>
        <v>100.20427467184962</v>
      </c>
      <c r="AM69">
        <f t="shared" si="44"/>
        <v>31.05864880777575</v>
      </c>
      <c r="AN69">
        <v>31.15</v>
      </c>
      <c r="AO69">
        <f t="shared" si="36"/>
        <v>30.657310541780607</v>
      </c>
      <c r="AP69">
        <f t="shared" si="37"/>
        <v>5.5021327599183101</v>
      </c>
      <c r="AQ69">
        <f t="shared" si="55"/>
        <v>0.31121322846294108</v>
      </c>
      <c r="AR69">
        <f t="shared" si="57"/>
        <v>3.04</v>
      </c>
      <c r="AU69">
        <f t="shared" si="39"/>
        <v>2.8689838094278453</v>
      </c>
      <c r="AV69">
        <f t="shared" si="40"/>
        <v>1.7526296088938855</v>
      </c>
      <c r="AW69">
        <f t="shared" si="41"/>
        <v>0.54544151888360792</v>
      </c>
      <c r="AX69" s="1">
        <f t="shared" si="42"/>
        <v>82.68185494815404</v>
      </c>
      <c r="AZ69">
        <v>5.5</v>
      </c>
      <c r="BA69">
        <f>ASIN(AZ69/AN69)</f>
        <v>0.17749553051493294</v>
      </c>
      <c r="BB69">
        <f>BA69*180/$C$3</f>
        <v>10.170044721530456</v>
      </c>
      <c r="BC69">
        <f>AN69*COS(BA69)</f>
        <v>30.660601755347201</v>
      </c>
      <c r="BD69">
        <f>BD$15-(BC$65-BC69)</f>
        <v>0.31450444202953565</v>
      </c>
      <c r="BE69">
        <f>BD69*10</f>
        <v>3.1450444202953562</v>
      </c>
    </row>
    <row r="70" spans="1:57" x14ac:dyDescent="0.2">
      <c r="A70">
        <v>55</v>
      </c>
      <c r="B70">
        <f t="shared" si="7"/>
        <v>5.5</v>
      </c>
      <c r="C70">
        <f t="shared" si="8"/>
        <v>0.18131977440149022</v>
      </c>
      <c r="D70">
        <f t="shared" si="9"/>
        <v>10.389164218452407</v>
      </c>
      <c r="E70">
        <f t="shared" si="10"/>
        <v>30.5</v>
      </c>
      <c r="F70">
        <f t="shared" si="11"/>
        <v>0.5</v>
      </c>
      <c r="G70">
        <f t="shared" si="27"/>
        <v>2.7052389410472784</v>
      </c>
      <c r="H70">
        <f t="shared" si="49"/>
        <v>2.6727208007624088</v>
      </c>
      <c r="I70">
        <f t="shared" si="49"/>
        <v>2.6723251629362337</v>
      </c>
      <c r="J70">
        <f t="shared" si="49"/>
        <v>2.6723202900503278</v>
      </c>
      <c r="K70">
        <f t="shared" si="49"/>
        <v>2.6723202300242783</v>
      </c>
      <c r="L70">
        <f t="shared" si="49"/>
        <v>2.6723202292848529</v>
      </c>
      <c r="M70">
        <f t="shared" si="49"/>
        <v>2.6723202292757442</v>
      </c>
      <c r="N70">
        <f t="shared" si="49"/>
        <v>2.6723202292756318</v>
      </c>
      <c r="O70">
        <f t="shared" si="49"/>
        <v>2.672320229275631</v>
      </c>
      <c r="P70">
        <f t="shared" si="49"/>
        <v>2.672320229275631</v>
      </c>
      <c r="Q70">
        <f t="shared" si="49"/>
        <v>2.672320229275631</v>
      </c>
      <c r="R70">
        <f t="shared" si="49"/>
        <v>2.672320229275631</v>
      </c>
      <c r="S70">
        <f t="shared" si="49"/>
        <v>2.672320229275631</v>
      </c>
      <c r="T70">
        <f t="shared" si="13"/>
        <v>0.11053589770744912</v>
      </c>
      <c r="U70">
        <f t="shared" si="14"/>
        <v>6.3334272122682922</v>
      </c>
      <c r="V70">
        <f t="shared" si="29"/>
        <v>1.0061403484829836</v>
      </c>
      <c r="W70" s="1">
        <f t="shared" si="15"/>
        <v>1.0787618732541655</v>
      </c>
      <c r="X70">
        <f t="shared" si="30"/>
        <v>0.51</v>
      </c>
      <c r="Y70">
        <f t="shared" si="56"/>
        <v>3.04</v>
      </c>
      <c r="Z70">
        <f t="shared" si="31"/>
        <v>0.10361040473287834</v>
      </c>
      <c r="AA70">
        <f t="shared" si="17"/>
        <v>5.9366139907426705</v>
      </c>
      <c r="AB70">
        <f t="shared" si="32"/>
        <v>1.0053916721551617</v>
      </c>
      <c r="AC70" s="1">
        <f t="shared" si="18"/>
        <v>1.1331834102638549</v>
      </c>
      <c r="AD70" s="2">
        <f t="shared" si="33"/>
        <v>64.928541730859109</v>
      </c>
      <c r="AE70">
        <f t="shared" si="34"/>
        <v>0.10398276029684855</v>
      </c>
      <c r="AF70">
        <f t="shared" si="19"/>
        <v>5.5</v>
      </c>
      <c r="AG70">
        <f t="shared" si="20"/>
        <v>5.6039827602968488</v>
      </c>
      <c r="AH70">
        <f t="shared" si="21"/>
        <v>31</v>
      </c>
      <c r="AI70">
        <f t="shared" si="22"/>
        <v>0.18131977440149022</v>
      </c>
      <c r="AJ70">
        <f t="shared" si="23"/>
        <v>10.389164218452407</v>
      </c>
      <c r="AK70">
        <f t="shared" si="24"/>
        <v>1.7520697744014904</v>
      </c>
      <c r="AL70">
        <f t="shared" si="35"/>
        <v>100.38916421845241</v>
      </c>
      <c r="AM70">
        <f t="shared" si="44"/>
        <v>31.076631670737068</v>
      </c>
      <c r="AN70">
        <v>31.15</v>
      </c>
      <c r="AO70">
        <f t="shared" si="36"/>
        <v>30.639344262295079</v>
      </c>
      <c r="AP70">
        <f t="shared" si="37"/>
        <v>5.6039827602968488</v>
      </c>
      <c r="AQ70">
        <f t="shared" si="55"/>
        <v>0.29324694897741355</v>
      </c>
      <c r="AR70">
        <f t="shared" si="57"/>
        <v>3.04</v>
      </c>
      <c r="AU70">
        <f t="shared" si="39"/>
        <v>2.8737635835705544</v>
      </c>
      <c r="AV70">
        <f t="shared" si="40"/>
        <v>1.75296027904069</v>
      </c>
      <c r="AW70">
        <f t="shared" si="41"/>
        <v>0.51405025350727784</v>
      </c>
      <c r="AX70" s="1">
        <f t="shared" si="42"/>
        <v>82.819604276349523</v>
      </c>
    </row>
    <row r="71" spans="1:57" x14ac:dyDescent="0.2">
      <c r="A71">
        <v>56</v>
      </c>
      <c r="B71">
        <f t="shared" si="7"/>
        <v>5.6000000000000005</v>
      </c>
      <c r="C71">
        <f t="shared" si="8"/>
        <v>0.18454279719061453</v>
      </c>
      <c r="D71">
        <f t="shared" si="9"/>
        <v>10.573835267964546</v>
      </c>
      <c r="E71">
        <f t="shared" si="10"/>
        <v>30.51819129633996</v>
      </c>
      <c r="F71">
        <f t="shared" si="11"/>
        <v>0.51819129633996042</v>
      </c>
      <c r="G71">
        <f t="shared" si="27"/>
        <v>2.6457291926461348</v>
      </c>
      <c r="H71">
        <f t="shared" si="49"/>
        <v>2.6120580021290416</v>
      </c>
      <c r="I71">
        <f t="shared" si="49"/>
        <v>2.6116239577586966</v>
      </c>
      <c r="J71">
        <f t="shared" si="49"/>
        <v>2.6116182895670113</v>
      </c>
      <c r="K71">
        <f t="shared" si="49"/>
        <v>2.6116182155335514</v>
      </c>
      <c r="L71">
        <f t="shared" si="49"/>
        <v>2.6116182145665827</v>
      </c>
      <c r="M71">
        <f t="shared" si="49"/>
        <v>2.6116182145539528</v>
      </c>
      <c r="N71">
        <f t="shared" si="49"/>
        <v>2.6116182145537885</v>
      </c>
      <c r="O71">
        <f t="shared" si="49"/>
        <v>2.6116182145537858</v>
      </c>
      <c r="P71">
        <f t="shared" si="49"/>
        <v>2.6116182145537858</v>
      </c>
      <c r="Q71">
        <f t="shared" si="49"/>
        <v>2.6116182145537858</v>
      </c>
      <c r="R71">
        <f t="shared" si="49"/>
        <v>2.6116182145537858</v>
      </c>
      <c r="S71">
        <f t="shared" si="49"/>
        <v>2.6116182145537858</v>
      </c>
      <c r="T71">
        <f t="shared" si="13"/>
        <v>0.11379208372298502</v>
      </c>
      <c r="U71">
        <f t="shared" si="14"/>
        <v>6.5199984307296841</v>
      </c>
      <c r="V71">
        <f t="shared" si="29"/>
        <v>1.0065094347408068</v>
      </c>
      <c r="W71" s="1">
        <f t="shared" si="15"/>
        <v>1.0787618732541655</v>
      </c>
      <c r="X71">
        <f t="shared" si="30"/>
        <v>0.51</v>
      </c>
      <c r="Y71">
        <f t="shared" si="56"/>
        <v>3.04</v>
      </c>
      <c r="Z71">
        <f t="shared" si="31"/>
        <v>0.10543806602661931</v>
      </c>
      <c r="AA71">
        <f t="shared" si="17"/>
        <v>6.0413343577244873</v>
      </c>
      <c r="AB71">
        <f t="shared" si="32"/>
        <v>1.0055844581142532</v>
      </c>
      <c r="AC71" s="1">
        <f t="shared" si="18"/>
        <v>1.1425022503121338</v>
      </c>
      <c r="AD71" s="2">
        <f t="shared" si="33"/>
        <v>65.462487683012597</v>
      </c>
      <c r="AE71">
        <f t="shared" si="34"/>
        <v>0.10583053624042657</v>
      </c>
      <c r="AF71">
        <f t="shared" si="19"/>
        <v>5.6000000000000005</v>
      </c>
      <c r="AG71">
        <f t="shared" si="20"/>
        <v>5.7058305362404269</v>
      </c>
      <c r="AH71">
        <f t="shared" si="21"/>
        <v>31</v>
      </c>
      <c r="AI71">
        <f t="shared" si="22"/>
        <v>0.18454279719061453</v>
      </c>
      <c r="AJ71">
        <f t="shared" si="23"/>
        <v>10.573835267964546</v>
      </c>
      <c r="AK71">
        <f t="shared" si="24"/>
        <v>1.7552927971906147</v>
      </c>
      <c r="AL71">
        <f t="shared" si="35"/>
        <v>100.57383526796454</v>
      </c>
      <c r="AM71">
        <f t="shared" si="44"/>
        <v>31.094933537407741</v>
      </c>
      <c r="AN71">
        <v>31.15</v>
      </c>
      <c r="AO71">
        <f t="shared" si="36"/>
        <v>30.621080749044076</v>
      </c>
      <c r="AP71">
        <f t="shared" si="37"/>
        <v>5.7058305362404269</v>
      </c>
      <c r="AQ71">
        <f t="shared" si="55"/>
        <v>0.27498343572640993</v>
      </c>
      <c r="AR71">
        <f t="shared" si="57"/>
        <v>3.04</v>
      </c>
      <c r="AU71">
        <f t="shared" si="39"/>
        <v>2.8786317449108045</v>
      </c>
      <c r="AV71">
        <f t="shared" si="40"/>
        <v>1.7532964128460555</v>
      </c>
      <c r="AW71">
        <f t="shared" si="41"/>
        <v>0.48212747145119844</v>
      </c>
      <c r="AX71" s="1">
        <f t="shared" si="42"/>
        <v>82.959900854000509</v>
      </c>
    </row>
    <row r="72" spans="1:57" x14ac:dyDescent="0.2">
      <c r="A72">
        <v>57</v>
      </c>
      <c r="B72">
        <f t="shared" si="7"/>
        <v>5.7</v>
      </c>
      <c r="C72">
        <f t="shared" si="8"/>
        <v>0.18776194651359343</v>
      </c>
      <c r="D72">
        <f t="shared" si="9"/>
        <v>10.758284377668888</v>
      </c>
      <c r="E72">
        <f t="shared" si="10"/>
        <v>30.5366992322353</v>
      </c>
      <c r="F72">
        <f t="shared" si="11"/>
        <v>0.53669923223529992</v>
      </c>
      <c r="G72">
        <f t="shared" si="27"/>
        <v>2.5858628385457716</v>
      </c>
      <c r="H72">
        <f t="shared" si="49"/>
        <v>2.5510206418466117</v>
      </c>
      <c r="I72">
        <f t="shared" si="49"/>
        <v>2.5505447622512407</v>
      </c>
      <c r="J72">
        <f t="shared" si="49"/>
        <v>2.5505381726190559</v>
      </c>
      <c r="K72">
        <f t="shared" si="49"/>
        <v>2.5505380813533929</v>
      </c>
      <c r="L72">
        <f t="shared" si="49"/>
        <v>2.5505380800893711</v>
      </c>
      <c r="M72">
        <f t="shared" si="49"/>
        <v>2.5505380800718642</v>
      </c>
      <c r="N72">
        <f t="shared" si="49"/>
        <v>2.5505380800716217</v>
      </c>
      <c r="O72">
        <f t="shared" si="49"/>
        <v>2.5505380800716182</v>
      </c>
      <c r="P72">
        <f t="shared" si="49"/>
        <v>2.5505380800716182</v>
      </c>
      <c r="Q72">
        <f t="shared" si="49"/>
        <v>2.5505380800716182</v>
      </c>
      <c r="R72">
        <f t="shared" si="49"/>
        <v>2.5505380800716182</v>
      </c>
      <c r="S72">
        <f t="shared" si="49"/>
        <v>2.5505380800716182</v>
      </c>
      <c r="T72">
        <f t="shared" si="13"/>
        <v>0.11714685795846748</v>
      </c>
      <c r="U72">
        <f t="shared" si="14"/>
        <v>6.7122185047028955</v>
      </c>
      <c r="V72">
        <f t="shared" si="29"/>
        <v>1.0069011490524613</v>
      </c>
      <c r="W72" s="1">
        <f t="shared" si="15"/>
        <v>1.0787618732541655</v>
      </c>
      <c r="X72">
        <f t="shared" si="30"/>
        <v>0.51</v>
      </c>
      <c r="Y72">
        <f t="shared" si="56"/>
        <v>3.04</v>
      </c>
      <c r="Z72">
        <f t="shared" si="31"/>
        <v>0.10726278617688374</v>
      </c>
      <c r="AA72">
        <f t="shared" si="17"/>
        <v>6.1458862046280673</v>
      </c>
      <c r="AB72">
        <f t="shared" si="32"/>
        <v>1.0057803597946708</v>
      </c>
      <c r="AC72" s="1">
        <f t="shared" si="18"/>
        <v>1.1519830846272425</v>
      </c>
      <c r="AD72" s="2">
        <f t="shared" si="33"/>
        <v>66.005715496706557</v>
      </c>
      <c r="AE72">
        <f t="shared" si="34"/>
        <v>0.10767605188108355</v>
      </c>
      <c r="AF72">
        <f t="shared" si="19"/>
        <v>5.7</v>
      </c>
      <c r="AG72">
        <f t="shared" si="20"/>
        <v>5.8076760518810842</v>
      </c>
      <c r="AH72">
        <f t="shared" si="21"/>
        <v>31</v>
      </c>
      <c r="AI72">
        <f t="shared" si="22"/>
        <v>0.18776194651359343</v>
      </c>
      <c r="AJ72">
        <f t="shared" si="23"/>
        <v>10.758284377668888</v>
      </c>
      <c r="AK72">
        <f t="shared" si="24"/>
        <v>1.7585119465135934</v>
      </c>
      <c r="AL72">
        <f t="shared" si="35"/>
        <v>100.75828437766889</v>
      </c>
      <c r="AM72">
        <f t="shared" si="44"/>
        <v>31.113553830622532</v>
      </c>
      <c r="AN72">
        <v>31.15</v>
      </c>
      <c r="AO72">
        <f t="shared" si="36"/>
        <v>30.602521670499293</v>
      </c>
      <c r="AP72">
        <f t="shared" si="37"/>
        <v>5.8076760518810842</v>
      </c>
      <c r="AQ72">
        <f t="shared" si="55"/>
        <v>0.25642435718162704</v>
      </c>
      <c r="AR72">
        <f t="shared" si="57"/>
        <v>3.04</v>
      </c>
      <c r="AU72">
        <f t="shared" si="39"/>
        <v>2.8835883456701343</v>
      </c>
      <c r="AV72">
        <f t="shared" si="40"/>
        <v>1.7536379790971799</v>
      </c>
      <c r="AW72">
        <f t="shared" si="41"/>
        <v>0.44967549151928182</v>
      </c>
      <c r="AX72" s="1">
        <f t="shared" si="42"/>
        <v>83.102746186090585</v>
      </c>
    </row>
    <row r="73" spans="1:57" x14ac:dyDescent="0.2">
      <c r="A73">
        <v>58</v>
      </c>
      <c r="B73">
        <f t="shared" si="7"/>
        <v>5.8000000000000007</v>
      </c>
      <c r="C73">
        <f t="shared" si="8"/>
        <v>0.19097716275089588</v>
      </c>
      <c r="D73">
        <f t="shared" si="9"/>
        <v>10.942508131517192</v>
      </c>
      <c r="E73">
        <f t="shared" si="10"/>
        <v>30.555523232306136</v>
      </c>
      <c r="F73">
        <f t="shared" si="11"/>
        <v>0.55552323230613609</v>
      </c>
      <c r="G73">
        <f t="shared" si="27"/>
        <v>2.525676869644363</v>
      </c>
      <c r="H73">
        <f t="shared" si="49"/>
        <v>2.4896458512646875</v>
      </c>
      <c r="I73">
        <f t="shared" si="49"/>
        <v>2.4891243978680864</v>
      </c>
      <c r="J73">
        <f t="shared" si="49"/>
        <v>2.4891167403919967</v>
      </c>
      <c r="K73">
        <f t="shared" si="49"/>
        <v>2.4891166279190409</v>
      </c>
      <c r="L73">
        <f t="shared" si="49"/>
        <v>2.4891166262670343</v>
      </c>
      <c r="M73">
        <f t="shared" si="49"/>
        <v>2.4891166262427693</v>
      </c>
      <c r="N73">
        <f t="shared" si="49"/>
        <v>2.4891166262424127</v>
      </c>
      <c r="O73">
        <f t="shared" si="49"/>
        <v>2.4891166262424074</v>
      </c>
      <c r="P73">
        <f t="shared" si="49"/>
        <v>2.4891166262424074</v>
      </c>
      <c r="Q73">
        <f t="shared" si="49"/>
        <v>2.4891166262424074</v>
      </c>
      <c r="R73">
        <f t="shared" si="49"/>
        <v>2.4891166262424074</v>
      </c>
      <c r="S73">
        <f t="shared" si="49"/>
        <v>2.4891166262424074</v>
      </c>
      <c r="T73">
        <f t="shared" si="13"/>
        <v>0.12060602884667296</v>
      </c>
      <c r="U73">
        <f t="shared" si="14"/>
        <v>6.9104202426869747</v>
      </c>
      <c r="V73">
        <f t="shared" si="29"/>
        <v>1.0073172487009108</v>
      </c>
      <c r="W73" s="1">
        <f t="shared" si="15"/>
        <v>1.0787618732541655</v>
      </c>
      <c r="X73">
        <f t="shared" si="30"/>
        <v>0.51</v>
      </c>
      <c r="Y73">
        <f t="shared" si="56"/>
        <v>3.04</v>
      </c>
      <c r="Z73">
        <f t="shared" si="31"/>
        <v>0.10908452084813298</v>
      </c>
      <c r="AA73">
        <f t="shared" si="17"/>
        <v>6.2502669911392443</v>
      </c>
      <c r="AB73">
        <f t="shared" si="32"/>
        <v>1.0059793590568566</v>
      </c>
      <c r="AC73" s="1">
        <f t="shared" si="18"/>
        <v>1.1616256078995004</v>
      </c>
      <c r="AD73" s="2">
        <f t="shared" si="33"/>
        <v>66.558207678468904</v>
      </c>
      <c r="AE73">
        <f t="shared" si="34"/>
        <v>0.10951927158470369</v>
      </c>
      <c r="AF73" s="3">
        <f t="shared" si="19"/>
        <v>5.8000000000000007</v>
      </c>
      <c r="AG73" s="3">
        <f t="shared" si="20"/>
        <v>5.9095192715847045</v>
      </c>
      <c r="AH73" s="3">
        <f t="shared" si="21"/>
        <v>31</v>
      </c>
      <c r="AI73" s="3">
        <f t="shared" si="22"/>
        <v>0.19097716275089588</v>
      </c>
      <c r="AJ73" s="3">
        <f t="shared" si="23"/>
        <v>10.942508131517192</v>
      </c>
      <c r="AK73" s="3">
        <f t="shared" si="24"/>
        <v>1.7617271627508959</v>
      </c>
      <c r="AL73" s="3">
        <f t="shared" si="35"/>
        <v>100.94250813151719</v>
      </c>
      <c r="AM73" s="3">
        <f t="shared" si="44"/>
        <v>31.132491964597804</v>
      </c>
      <c r="AN73" s="3">
        <v>31.15</v>
      </c>
      <c r="AO73">
        <f t="shared" si="36"/>
        <v>30.58366871662534</v>
      </c>
      <c r="AP73" s="3">
        <f t="shared" si="37"/>
        <v>5.9095192715847045</v>
      </c>
      <c r="AQ73">
        <f t="shared" si="55"/>
        <v>0.23757140330767401</v>
      </c>
      <c r="AR73">
        <f t="shared" si="57"/>
        <v>3.04</v>
      </c>
      <c r="AU73">
        <f t="shared" si="39"/>
        <v>2.8886334402064735</v>
      </c>
      <c r="AV73">
        <f t="shared" si="40"/>
        <v>1.7539849461666623</v>
      </c>
      <c r="AW73">
        <f t="shared" si="41"/>
        <v>0.41669666504134906</v>
      </c>
      <c r="AX73" s="1">
        <f t="shared" si="42"/>
        <v>83.248141839172547</v>
      </c>
      <c r="AZ73" s="3">
        <v>6</v>
      </c>
      <c r="BA73">
        <f>ASIN(AZ73/AN73)</f>
        <v>0.19382775349600692</v>
      </c>
      <c r="BB73">
        <f>BA73*180/$C$3</f>
        <v>11.105839767398136</v>
      </c>
      <c r="BC73">
        <f>AN73*COS(BA73)</f>
        <v>30.566689385669491</v>
      </c>
      <c r="BD73">
        <f>BD$15-(BC$65-BC73)</f>
        <v>0.22059207235182543</v>
      </c>
      <c r="BE73">
        <f>BD73*10</f>
        <v>2.2059207235182541</v>
      </c>
    </row>
    <row r="74" spans="1:57" x14ac:dyDescent="0.2">
      <c r="A74">
        <v>59</v>
      </c>
      <c r="B74">
        <f t="shared" si="7"/>
        <v>5.9</v>
      </c>
      <c r="C74">
        <f t="shared" si="8"/>
        <v>0.19418838675384306</v>
      </c>
      <c r="D74">
        <f t="shared" si="9"/>
        <v>11.126503140439837</v>
      </c>
      <c r="E74">
        <f t="shared" si="10"/>
        <v>30.574662712775755</v>
      </c>
      <c r="F74">
        <f t="shared" si="11"/>
        <v>0.57466271277575487</v>
      </c>
      <c r="G74">
        <f t="shared" si="27"/>
        <v>2.4652088166676465</v>
      </c>
      <c r="H74">
        <f t="shared" si="49"/>
        <v>2.4279713031622285</v>
      </c>
      <c r="I74">
        <f t="shared" si="49"/>
        <v>2.4274001957482891</v>
      </c>
      <c r="J74">
        <f t="shared" si="49"/>
        <v>2.42739130031203</v>
      </c>
      <c r="K74">
        <f t="shared" si="49"/>
        <v>2.4273911617256774</v>
      </c>
      <c r="L74">
        <f t="shared" si="49"/>
        <v>2.4273911595665654</v>
      </c>
      <c r="M74">
        <f t="shared" si="49"/>
        <v>2.4273911595329274</v>
      </c>
      <c r="N74">
        <f t="shared" si="49"/>
        <v>2.4273911595324029</v>
      </c>
      <c r="O74">
        <f t="shared" si="49"/>
        <v>2.4273911595323949</v>
      </c>
      <c r="P74">
        <f t="shared" si="49"/>
        <v>2.4273911595323949</v>
      </c>
      <c r="Q74">
        <f t="shared" ref="O74:S80" si="58">(($F$4*SQRT($G$15)-$F74)/$F$4)^2*(COS(ASIN(SIN($C74)/SQRT(P74))))^2</f>
        <v>2.4273911595323949</v>
      </c>
      <c r="R74">
        <f t="shared" si="58"/>
        <v>2.4273911595323949</v>
      </c>
      <c r="S74">
        <f t="shared" si="58"/>
        <v>2.4273911595323949</v>
      </c>
      <c r="T74">
        <f t="shared" si="13"/>
        <v>0.12417584929323217</v>
      </c>
      <c r="U74">
        <f t="shared" si="14"/>
        <v>7.1149619203507211</v>
      </c>
      <c r="V74">
        <f t="shared" si="29"/>
        <v>1.007759667788318</v>
      </c>
      <c r="W74" s="1">
        <f t="shared" si="15"/>
        <v>1.0787618732541655</v>
      </c>
      <c r="X74">
        <f t="shared" si="30"/>
        <v>0.51</v>
      </c>
      <c r="Y74">
        <f t="shared" si="56"/>
        <v>3.04</v>
      </c>
      <c r="Z74">
        <f t="shared" si="31"/>
        <v>0.1109032261063938</v>
      </c>
      <c r="AA74">
        <f t="shared" si="17"/>
        <v>6.3544741999525334</v>
      </c>
      <c r="AB74">
        <f t="shared" si="32"/>
        <v>1.0061814375275409</v>
      </c>
      <c r="AC74" s="1">
        <f t="shared" si="18"/>
        <v>1.1714295103908712</v>
      </c>
      <c r="AD74" s="2">
        <f t="shared" si="33"/>
        <v>67.119946481094004</v>
      </c>
      <c r="AE74">
        <f t="shared" si="34"/>
        <v>0.11136015995403689</v>
      </c>
      <c r="AF74" s="3">
        <f t="shared" si="19"/>
        <v>5.9</v>
      </c>
      <c r="AG74" s="3">
        <f t="shared" si="20"/>
        <v>6.0113601599540374</v>
      </c>
      <c r="AH74" s="3">
        <f t="shared" si="21"/>
        <v>31</v>
      </c>
      <c r="AI74" s="3">
        <f t="shared" si="22"/>
        <v>0.19418838675384306</v>
      </c>
      <c r="AJ74" s="3">
        <f t="shared" si="23"/>
        <v>11.126503140439837</v>
      </c>
      <c r="AK74" s="3">
        <f t="shared" si="24"/>
        <v>1.7649383867538431</v>
      </c>
      <c r="AL74" s="3">
        <f t="shared" si="35"/>
        <v>101.12650314043984</v>
      </c>
      <c r="AM74" s="3">
        <f t="shared" si="44"/>
        <v>31.151747345019047</v>
      </c>
      <c r="AN74">
        <v>31.4</v>
      </c>
      <c r="AO74">
        <f t="shared" si="36"/>
        <v>30.809824750949133</v>
      </c>
      <c r="AP74" s="3">
        <f t="shared" si="37"/>
        <v>6.0113601599540374</v>
      </c>
      <c r="AQ74">
        <f t="shared" ref="AQ74:AQ83" si="59">0.4-(BC$74-AO74)</f>
        <v>0.38840362861929523</v>
      </c>
      <c r="AR74">
        <f t="shared" ref="AR74:AR75" si="60">$AS$7</f>
        <v>2.6488888888888891</v>
      </c>
      <c r="AU74">
        <f t="shared" si="39"/>
        <v>2.8599106577385838</v>
      </c>
      <c r="AV74">
        <f t="shared" si="40"/>
        <v>1.6376012902265085</v>
      </c>
      <c r="AW74">
        <f t="shared" si="41"/>
        <v>0.63605028335561553</v>
      </c>
      <c r="AX74" s="1">
        <f t="shared" si="42"/>
        <v>82.420373858777054</v>
      </c>
      <c r="AZ74" s="3">
        <v>6</v>
      </c>
      <c r="BA74">
        <f>ASIN(AZ74/AN74)</f>
        <v>0.19226515722161802</v>
      </c>
      <c r="BB74">
        <f>BA74*180/$C$3</f>
        <v>11.016306955241522</v>
      </c>
      <c r="BC74">
        <f>AN74*COS(BA74)</f>
        <v>30.821421122329838</v>
      </c>
      <c r="BD74">
        <f>BD$15-(BC$74-BC74)</f>
        <v>0.4</v>
      </c>
      <c r="BE74">
        <f>BD74*10</f>
        <v>4</v>
      </c>
    </row>
    <row r="75" spans="1:57" x14ac:dyDescent="0.2">
      <c r="A75">
        <v>60</v>
      </c>
      <c r="B75">
        <f t="shared" si="7"/>
        <v>6</v>
      </c>
      <c r="C75">
        <f t="shared" si="8"/>
        <v>0.19739555984988078</v>
      </c>
      <c r="D75">
        <f t="shared" si="9"/>
        <v>11.31026604264795</v>
      </c>
      <c r="E75">
        <f t="shared" si="10"/>
        <v>30.594117081556711</v>
      </c>
      <c r="F75">
        <f t="shared" si="11"/>
        <v>0.5941170815567105</v>
      </c>
      <c r="G75">
        <f t="shared" si="27"/>
        <v>2.4044967446345216</v>
      </c>
      <c r="H75">
        <f t="shared" ref="H75:S98" si="61">(($F$4*SQRT($G$15)-$F75)/$F$4)^2*(COS(ASIN(SIN($C75)/SQRT(G75))))^2</f>
        <v>2.3660352061729832</v>
      </c>
      <c r="I75">
        <f t="shared" si="61"/>
        <v>2.3654099872679688</v>
      </c>
      <c r="J75">
        <f t="shared" si="61"/>
        <v>2.3653996559597505</v>
      </c>
      <c r="K75">
        <f t="shared" si="61"/>
        <v>2.3653994851961877</v>
      </c>
      <c r="L75">
        <f t="shared" si="61"/>
        <v>2.3653994823736673</v>
      </c>
      <c r="M75">
        <f t="shared" si="61"/>
        <v>2.3653994823270148</v>
      </c>
      <c r="N75">
        <f t="shared" si="61"/>
        <v>2.3653994823262434</v>
      </c>
      <c r="O75">
        <f t="shared" si="58"/>
        <v>2.365399482326231</v>
      </c>
      <c r="P75">
        <f t="shared" si="58"/>
        <v>2.3653994823262305</v>
      </c>
      <c r="Q75">
        <f t="shared" si="58"/>
        <v>2.3653994823262305</v>
      </c>
      <c r="R75">
        <f t="shared" si="58"/>
        <v>2.3653994823262305</v>
      </c>
      <c r="S75">
        <f t="shared" si="58"/>
        <v>2.3653994823262305</v>
      </c>
      <c r="T75">
        <f t="shared" si="13"/>
        <v>0.12786306192852517</v>
      </c>
      <c r="U75">
        <f t="shared" si="14"/>
        <v>7.3262298733517524</v>
      </c>
      <c r="V75">
        <f t="shared" si="29"/>
        <v>1.0082305391206763</v>
      </c>
      <c r="W75" s="1">
        <f t="shared" si="15"/>
        <v>1.0787618732541657</v>
      </c>
      <c r="X75">
        <f t="shared" si="30"/>
        <v>0.51</v>
      </c>
      <c r="Y75">
        <f t="shared" si="56"/>
        <v>3.04</v>
      </c>
      <c r="Z75">
        <f t="shared" si="31"/>
        <v>0.11271885842358317</v>
      </c>
      <c r="AA75">
        <f t="shared" si="17"/>
        <v>6.4585053370189307</v>
      </c>
      <c r="AB75">
        <f t="shared" si="32"/>
        <v>1.0063865766038547</v>
      </c>
      <c r="AC75" s="1">
        <f t="shared" si="18"/>
        <v>1.1813944779818741</v>
      </c>
      <c r="AD75" s="2">
        <f t="shared" si="33"/>
        <v>67.690913906330522</v>
      </c>
      <c r="AE75">
        <f t="shared" si="34"/>
        <v>0.11319868183166466</v>
      </c>
      <c r="AF75" s="3">
        <f t="shared" si="19"/>
        <v>6</v>
      </c>
      <c r="AG75">
        <f t="shared" si="20"/>
        <v>6.1131986818316646</v>
      </c>
      <c r="AH75">
        <f t="shared" si="21"/>
        <v>31</v>
      </c>
      <c r="AI75">
        <f t="shared" si="22"/>
        <v>0.19739555984988078</v>
      </c>
      <c r="AJ75">
        <f t="shared" si="23"/>
        <v>11.31026604264795</v>
      </c>
      <c r="AK75">
        <f t="shared" si="24"/>
        <v>1.7681455598498808</v>
      </c>
      <c r="AL75">
        <f t="shared" si="35"/>
        <v>101.31026604264795</v>
      </c>
      <c r="AM75">
        <f t="shared" si="44"/>
        <v>31.171319369129346</v>
      </c>
      <c r="AN75">
        <v>31.4</v>
      </c>
      <c r="AO75">
        <f t="shared" si="36"/>
        <v>30.79023321669489</v>
      </c>
      <c r="AP75">
        <f t="shared" si="37"/>
        <v>6.1131986818316646</v>
      </c>
      <c r="AQ75">
        <f t="shared" si="59"/>
        <v>0.36881209436505247</v>
      </c>
      <c r="AR75">
        <f t="shared" si="60"/>
        <v>2.6488888888888891</v>
      </c>
      <c r="AU75">
        <f t="shared" si="39"/>
        <v>2.8673304473148771</v>
      </c>
      <c r="AV75">
        <f t="shared" si="40"/>
        <v>1.6379351624323732</v>
      </c>
      <c r="AW75">
        <f t="shared" si="41"/>
        <v>0.60409029769084599</v>
      </c>
      <c r="AX75" s="1">
        <f t="shared" si="42"/>
        <v>82.634206353570832</v>
      </c>
    </row>
    <row r="76" spans="1:57" x14ac:dyDescent="0.2">
      <c r="A76">
        <v>61</v>
      </c>
      <c r="B76">
        <f t="shared" si="7"/>
        <v>6.1000000000000005</v>
      </c>
      <c r="C76">
        <f t="shared" si="8"/>
        <v>0.20059862384771762</v>
      </c>
      <c r="D76">
        <f t="shared" si="9"/>
        <v>11.493793503927794</v>
      </c>
      <c r="E76">
        <f t="shared" si="10"/>
        <v>30.613885738337757</v>
      </c>
      <c r="F76">
        <f t="shared" si="11"/>
        <v>0.61388573833775695</v>
      </c>
      <c r="G76">
        <f t="shared" si="27"/>
        <v>2.3435792472679711</v>
      </c>
      <c r="H76">
        <f t="shared" si="61"/>
        <v>2.303876299156022</v>
      </c>
      <c r="I76">
        <f t="shared" si="61"/>
        <v>2.303192093980007</v>
      </c>
      <c r="J76">
        <f t="shared" si="61"/>
        <v>2.3031800962402631</v>
      </c>
      <c r="K76">
        <f t="shared" si="61"/>
        <v>2.3031798857927597</v>
      </c>
      <c r="L76">
        <f t="shared" si="61"/>
        <v>2.3031798821013658</v>
      </c>
      <c r="M76">
        <f t="shared" si="61"/>
        <v>2.3031798820366163</v>
      </c>
      <c r="N76">
        <f t="shared" si="61"/>
        <v>2.3031798820354803</v>
      </c>
      <c r="O76">
        <f t="shared" si="58"/>
        <v>2.3031798820354608</v>
      </c>
      <c r="P76">
        <f t="shared" si="58"/>
        <v>2.3031798820354603</v>
      </c>
      <c r="Q76">
        <f t="shared" si="58"/>
        <v>2.3031798820354603</v>
      </c>
      <c r="R76">
        <f t="shared" si="58"/>
        <v>2.3031798820354603</v>
      </c>
      <c r="S76">
        <f t="shared" si="58"/>
        <v>2.3031798820354603</v>
      </c>
      <c r="T76">
        <f t="shared" si="13"/>
        <v>0.13167495010367161</v>
      </c>
      <c r="U76">
        <f t="shared" si="14"/>
        <v>7.5446414192776974</v>
      </c>
      <c r="V76">
        <f t="shared" si="29"/>
        <v>1.0087322193694499</v>
      </c>
      <c r="W76" s="1">
        <f t="shared" si="15"/>
        <v>1.0787618732541655</v>
      </c>
      <c r="X76">
        <f t="shared" si="30"/>
        <v>0.41222222222222227</v>
      </c>
      <c r="Y76">
        <f>$AS$7</f>
        <v>2.6488888888888891</v>
      </c>
      <c r="Z76">
        <f t="shared" si="31"/>
        <v>0.12273556476597403</v>
      </c>
      <c r="AA76">
        <f t="shared" si="17"/>
        <v>7.0324372617779165</v>
      </c>
      <c r="AB76">
        <f t="shared" si="32"/>
        <v>1.0075795767948614</v>
      </c>
      <c r="AC76" s="1">
        <f t="shared" si="18"/>
        <v>1.1335869363723798</v>
      </c>
      <c r="AD76" s="2">
        <f t="shared" si="33"/>
        <v>64.95166275569899</v>
      </c>
      <c r="AE76">
        <f t="shared" si="34"/>
        <v>0.12335559806556026</v>
      </c>
      <c r="AF76">
        <f t="shared" si="19"/>
        <v>6.1000000000000005</v>
      </c>
      <c r="AG76">
        <f t="shared" si="20"/>
        <v>6.2233555980655604</v>
      </c>
      <c r="AH76">
        <f t="shared" si="21"/>
        <v>31</v>
      </c>
      <c r="AI76">
        <f t="shared" si="22"/>
        <v>0.20059862384771762</v>
      </c>
      <c r="AJ76">
        <f t="shared" si="23"/>
        <v>11.493793503927794</v>
      </c>
      <c r="AK76">
        <f t="shared" si="24"/>
        <v>1.7713486238477176</v>
      </c>
      <c r="AL76">
        <f t="shared" si="35"/>
        <v>101.49379350392779</v>
      </c>
      <c r="AM76">
        <f t="shared" si="44"/>
        <v>31.232966752167822</v>
      </c>
      <c r="AN76">
        <v>31.4</v>
      </c>
      <c r="AO76">
        <f t="shared" si="36"/>
        <v>30.770350685027015</v>
      </c>
      <c r="AP76">
        <f t="shared" si="37"/>
        <v>6.2233555980655604</v>
      </c>
      <c r="AQ76">
        <f t="shared" si="59"/>
        <v>0.34892956269717745</v>
      </c>
      <c r="AR76">
        <f>$AS$7</f>
        <v>2.6488888888888891</v>
      </c>
      <c r="AU76">
        <f t="shared" si="39"/>
        <v>2.8770344957779441</v>
      </c>
      <c r="AV76">
        <f t="shared" si="40"/>
        <v>1.6398768188565205</v>
      </c>
      <c r="AW76">
        <f t="shared" si="41"/>
        <v>0.57220150128084413</v>
      </c>
      <c r="AX76" s="1">
        <f t="shared" si="42"/>
        <v>82.913869391332341</v>
      </c>
    </row>
    <row r="77" spans="1:57" x14ac:dyDescent="0.2">
      <c r="A77">
        <v>62</v>
      </c>
      <c r="B77">
        <f t="shared" si="7"/>
        <v>6.2</v>
      </c>
      <c r="C77">
        <f t="shared" si="8"/>
        <v>0.20379752104232826</v>
      </c>
      <c r="D77">
        <f t="shared" si="9"/>
        <v>11.677082217927451</v>
      </c>
      <c r="E77">
        <f t="shared" si="10"/>
        <v>30.633968074671618</v>
      </c>
      <c r="F77">
        <f t="shared" si="11"/>
        <v>0.63396807467161764</v>
      </c>
      <c r="G77">
        <f t="shared" si="27"/>
        <v>2.2824954413530043</v>
      </c>
      <c r="H77">
        <f t="shared" si="61"/>
        <v>2.2415338455131</v>
      </c>
      <c r="I77">
        <f t="shared" si="61"/>
        <v>2.2407853168495198</v>
      </c>
      <c r="J77">
        <f t="shared" si="61"/>
        <v>2.2407713836879992</v>
      </c>
      <c r="K77">
        <f t="shared" si="61"/>
        <v>2.2407711242469697</v>
      </c>
      <c r="L77">
        <f t="shared" si="61"/>
        <v>2.2407711194160433</v>
      </c>
      <c r="M77">
        <f t="shared" si="61"/>
        <v>2.2407711193260891</v>
      </c>
      <c r="N77">
        <f t="shared" si="61"/>
        <v>2.240771119324414</v>
      </c>
      <c r="O77">
        <f t="shared" si="58"/>
        <v>2.2407711193243829</v>
      </c>
      <c r="P77">
        <f t="shared" si="58"/>
        <v>2.2407711193243824</v>
      </c>
      <c r="Q77">
        <f t="shared" si="58"/>
        <v>2.2407711193243824</v>
      </c>
      <c r="R77">
        <f t="shared" si="58"/>
        <v>2.2407711193243824</v>
      </c>
      <c r="S77">
        <f t="shared" si="58"/>
        <v>2.2407711193243824</v>
      </c>
      <c r="T77">
        <f t="shared" si="13"/>
        <v>0.13561939552200269</v>
      </c>
      <c r="U77">
        <f t="shared" si="14"/>
        <v>7.7706481597836969</v>
      </c>
      <c r="V77">
        <f t="shared" si="29"/>
        <v>1.009267318092133</v>
      </c>
      <c r="W77" s="1">
        <f t="shared" si="15"/>
        <v>1.0787618732541655</v>
      </c>
      <c r="X77">
        <f t="shared" si="30"/>
        <v>0.41222222222222227</v>
      </c>
      <c r="Y77">
        <f t="shared" ref="Y77:Y85" si="62">$AS$7</f>
        <v>2.6488888888888891</v>
      </c>
      <c r="Z77">
        <f t="shared" si="31"/>
        <v>0.12467582868920245</v>
      </c>
      <c r="AA77">
        <f t="shared" si="17"/>
        <v>7.1436094744728438</v>
      </c>
      <c r="AB77">
        <f t="shared" si="32"/>
        <v>1.0078226883975063</v>
      </c>
      <c r="AC77" s="1">
        <f t="shared" si="18"/>
        <v>1.1438868701291021</v>
      </c>
      <c r="AD77" s="2">
        <f t="shared" si="33"/>
        <v>65.541822894553036</v>
      </c>
      <c r="AE77">
        <f t="shared" si="34"/>
        <v>0.12532586025548437</v>
      </c>
      <c r="AF77">
        <f t="shared" si="19"/>
        <v>6.2</v>
      </c>
      <c r="AG77">
        <f t="shared" si="20"/>
        <v>6.3253258602554849</v>
      </c>
      <c r="AH77">
        <f t="shared" si="21"/>
        <v>31</v>
      </c>
      <c r="AI77">
        <f t="shared" si="22"/>
        <v>0.20379752104232826</v>
      </c>
      <c r="AJ77">
        <f t="shared" si="23"/>
        <v>11.677082217927451</v>
      </c>
      <c r="AK77">
        <f t="shared" si="24"/>
        <v>1.7745475210423283</v>
      </c>
      <c r="AL77">
        <f t="shared" si="35"/>
        <v>101.67708221792745</v>
      </c>
      <c r="AM77">
        <f t="shared" si="44"/>
        <v>31.253198462090538</v>
      </c>
      <c r="AN77">
        <v>31.4</v>
      </c>
      <c r="AO77">
        <f t="shared" si="36"/>
        <v>30.750178942010855</v>
      </c>
      <c r="AP77">
        <f t="shared" si="37"/>
        <v>6.3253258602554849</v>
      </c>
      <c r="AQ77">
        <f t="shared" si="59"/>
        <v>0.32875781968101736</v>
      </c>
      <c r="AR77">
        <f t="shared" ref="AR77:AR83" si="63">$AS$7</f>
        <v>2.6488888888888891</v>
      </c>
      <c r="AU77">
        <f t="shared" si="39"/>
        <v>2.8847351563342647</v>
      </c>
      <c r="AV77">
        <f t="shared" si="40"/>
        <v>1.6402724928963226</v>
      </c>
      <c r="AW77">
        <f t="shared" si="41"/>
        <v>0.53925240844734212</v>
      </c>
      <c r="AX77" s="1">
        <f t="shared" si="42"/>
        <v>83.135796366671272</v>
      </c>
    </row>
    <row r="78" spans="1:57" x14ac:dyDescent="0.2">
      <c r="A78">
        <v>63</v>
      </c>
      <c r="B78">
        <f t="shared" si="7"/>
        <v>6.3000000000000007</v>
      </c>
      <c r="C78">
        <f t="shared" si="8"/>
        <v>0.20699219421982104</v>
      </c>
      <c r="D78">
        <f t="shared" si="9"/>
        <v>11.86012890643571</v>
      </c>
      <c r="E78">
        <f t="shared" si="10"/>
        <v>30.654363474063523</v>
      </c>
      <c r="F78">
        <f t="shared" si="11"/>
        <v>0.65436347406352269</v>
      </c>
      <c r="G78">
        <f t="shared" si="27"/>
        <v>2.2212849610435574</v>
      </c>
      <c r="H78">
        <f t="shared" si="61"/>
        <v>2.1790476274548212</v>
      </c>
      <c r="I78">
        <f t="shared" si="61"/>
        <v>2.1782289246755844</v>
      </c>
      <c r="J78">
        <f t="shared" si="61"/>
        <v>2.1782127417591615</v>
      </c>
      <c r="K78">
        <f t="shared" si="61"/>
        <v>2.1782124217563852</v>
      </c>
      <c r="L78">
        <f t="shared" si="61"/>
        <v>2.1782124154285669</v>
      </c>
      <c r="M78">
        <f t="shared" si="61"/>
        <v>2.178212415303439</v>
      </c>
      <c r="N78">
        <f t="shared" si="61"/>
        <v>2.1782124153009645</v>
      </c>
      <c r="O78">
        <f t="shared" si="58"/>
        <v>2.1782124153009157</v>
      </c>
      <c r="P78">
        <f t="shared" si="58"/>
        <v>2.1782124153009144</v>
      </c>
      <c r="Q78">
        <f t="shared" si="58"/>
        <v>2.1782124153009144</v>
      </c>
      <c r="R78">
        <f t="shared" si="58"/>
        <v>2.1782124153009144</v>
      </c>
      <c r="S78">
        <f t="shared" si="58"/>
        <v>2.1782124153009144</v>
      </c>
      <c r="T78">
        <f t="shared" si="13"/>
        <v>0.13970494356283217</v>
      </c>
      <c r="U78">
        <f t="shared" si="14"/>
        <v>8.0047397234791617</v>
      </c>
      <c r="V78">
        <f t="shared" si="29"/>
        <v>1.0098387313145025</v>
      </c>
      <c r="W78" s="1">
        <f t="shared" si="15"/>
        <v>1.0787618732541655</v>
      </c>
      <c r="X78">
        <f t="shared" si="30"/>
        <v>0.41222222222222227</v>
      </c>
      <c r="Y78">
        <f t="shared" si="62"/>
        <v>2.6488888888888891</v>
      </c>
      <c r="Z78">
        <f t="shared" si="31"/>
        <v>0.12661272133645482</v>
      </c>
      <c r="AA78">
        <f t="shared" si="17"/>
        <v>7.2545885215858243</v>
      </c>
      <c r="AB78">
        <f t="shared" si="32"/>
        <v>1.0080692806531573</v>
      </c>
      <c r="AC78" s="1">
        <f t="shared" si="18"/>
        <v>1.1543471161838332</v>
      </c>
      <c r="AD78" s="2">
        <f t="shared" si="33"/>
        <v>66.141168522390572</v>
      </c>
      <c r="AE78">
        <f t="shared" si="34"/>
        <v>0.12729365497374104</v>
      </c>
      <c r="AF78">
        <f t="shared" si="19"/>
        <v>6.3000000000000007</v>
      </c>
      <c r="AG78">
        <f t="shared" si="20"/>
        <v>6.4272936549737416</v>
      </c>
      <c r="AH78">
        <f t="shared" si="21"/>
        <v>31</v>
      </c>
      <c r="AI78">
        <f t="shared" si="22"/>
        <v>0.20699219421982104</v>
      </c>
      <c r="AJ78">
        <f t="shared" si="23"/>
        <v>11.86012890643571</v>
      </c>
      <c r="AK78">
        <f t="shared" si="24"/>
        <v>1.777742194219821</v>
      </c>
      <c r="AL78">
        <f t="shared" si="35"/>
        <v>101.8601289064357</v>
      </c>
      <c r="AM78">
        <f t="shared" si="44"/>
        <v>31.273745373667829</v>
      </c>
      <c r="AN78">
        <v>31.4</v>
      </c>
      <c r="AO78">
        <f t="shared" si="36"/>
        <v>30.729719793301879</v>
      </c>
      <c r="AP78">
        <f t="shared" si="37"/>
        <v>6.4272936549737416</v>
      </c>
      <c r="AQ78">
        <f t="shared" si="59"/>
        <v>0.30829867097204089</v>
      </c>
      <c r="AR78">
        <f t="shared" si="63"/>
        <v>2.6488888888888891</v>
      </c>
      <c r="AU78">
        <f t="shared" si="39"/>
        <v>2.8925561967873068</v>
      </c>
      <c r="AV78">
        <f t="shared" si="40"/>
        <v>1.6406738318407241</v>
      </c>
      <c r="AW78">
        <f t="shared" si="41"/>
        <v>0.50581756185510096</v>
      </c>
      <c r="AX78" s="1">
        <f t="shared" si="42"/>
        <v>83.361192595871685</v>
      </c>
    </row>
    <row r="79" spans="1:57" x14ac:dyDescent="0.2">
      <c r="A79">
        <v>64</v>
      </c>
      <c r="B79">
        <f t="shared" si="7"/>
        <v>6.4</v>
      </c>
      <c r="C79">
        <f t="shared" si="8"/>
        <v>0.21018258666216955</v>
      </c>
      <c r="D79">
        <f t="shared" si="9"/>
        <v>12.042930319653196</v>
      </c>
      <c r="E79">
        <f t="shared" si="10"/>
        <v>30.675071312060545</v>
      </c>
      <c r="F79">
        <f t="shared" si="11"/>
        <v>0.67507131206054538</v>
      </c>
      <c r="G79">
        <f t="shared" si="27"/>
        <v>2.1599879521199892</v>
      </c>
      <c r="H79">
        <f t="shared" si="61"/>
        <v>2.1164579402172516</v>
      </c>
      <c r="I79">
        <f t="shared" si="61"/>
        <v>2.1155626415674433</v>
      </c>
      <c r="J79">
        <f t="shared" si="61"/>
        <v>2.1155438409326743</v>
      </c>
      <c r="K79">
        <f t="shared" si="61"/>
        <v>2.1155434459621301</v>
      </c>
      <c r="L79">
        <f t="shared" si="61"/>
        <v>2.1155434376643703</v>
      </c>
      <c r="M79">
        <f t="shared" si="61"/>
        <v>2.1155434374900466</v>
      </c>
      <c r="N79">
        <f t="shared" si="61"/>
        <v>2.1155434374863842</v>
      </c>
      <c r="O79">
        <f t="shared" si="58"/>
        <v>2.1155434374863074</v>
      </c>
      <c r="P79">
        <f t="shared" si="58"/>
        <v>2.115543437486306</v>
      </c>
      <c r="Q79">
        <f t="shared" si="58"/>
        <v>2.1155434374863056</v>
      </c>
      <c r="R79">
        <f t="shared" si="58"/>
        <v>2.1155434374863056</v>
      </c>
      <c r="S79">
        <f t="shared" si="58"/>
        <v>2.1155434374863056</v>
      </c>
      <c r="T79">
        <f t="shared" si="13"/>
        <v>0.14394087755597473</v>
      </c>
      <c r="U79">
        <f t="shared" si="14"/>
        <v>8.2474480216697277</v>
      </c>
      <c r="V79">
        <f t="shared" si="29"/>
        <v>1.0104496805272907</v>
      </c>
      <c r="W79" s="1">
        <f t="shared" si="15"/>
        <v>1.0787618732541655</v>
      </c>
      <c r="X79">
        <f t="shared" si="30"/>
        <v>0.41222222222222227</v>
      </c>
      <c r="Y79">
        <f t="shared" si="62"/>
        <v>2.6488888888888891</v>
      </c>
      <c r="Z79">
        <f t="shared" si="31"/>
        <v>0.12854619847615509</v>
      </c>
      <c r="AA79">
        <f t="shared" si="17"/>
        <v>7.3653718687594827</v>
      </c>
      <c r="AB79">
        <f t="shared" si="32"/>
        <v>1.0083193321358144</v>
      </c>
      <c r="AC79" s="1">
        <f t="shared" si="18"/>
        <v>1.1649673429125658</v>
      </c>
      <c r="AD79" s="2">
        <f t="shared" si="33"/>
        <v>66.749680637995169</v>
      </c>
      <c r="AE79">
        <f t="shared" si="34"/>
        <v>0.12925894769343679</v>
      </c>
      <c r="AF79">
        <f t="shared" si="19"/>
        <v>6.4</v>
      </c>
      <c r="AG79">
        <f t="shared" si="20"/>
        <v>6.5292589476934371</v>
      </c>
      <c r="AH79">
        <f t="shared" si="21"/>
        <v>31</v>
      </c>
      <c r="AI79">
        <f t="shared" si="22"/>
        <v>0.21018258666216955</v>
      </c>
      <c r="AJ79">
        <f t="shared" si="23"/>
        <v>12.042930319653196</v>
      </c>
      <c r="AK79">
        <f t="shared" si="24"/>
        <v>1.7809325866621697</v>
      </c>
      <c r="AL79">
        <f t="shared" si="35"/>
        <v>102.04293031965319</v>
      </c>
      <c r="AM79">
        <f t="shared" si="44"/>
        <v>31.294606849282122</v>
      </c>
      <c r="AN79">
        <v>31.4</v>
      </c>
      <c r="AO79">
        <f t="shared" si="36"/>
        <v>30.708975063723255</v>
      </c>
      <c r="AP79">
        <f t="shared" si="37"/>
        <v>6.5292589476934371</v>
      </c>
      <c r="AQ79">
        <f t="shared" si="59"/>
        <v>0.28755394139341706</v>
      </c>
      <c r="AR79">
        <f t="shared" si="63"/>
        <v>2.6488888888888891</v>
      </c>
      <c r="AU79">
        <f t="shared" si="39"/>
        <v>2.9004974239054575</v>
      </c>
      <c r="AV79">
        <f t="shared" si="40"/>
        <v>1.6410808008180375</v>
      </c>
      <c r="AW79">
        <f t="shared" si="41"/>
        <v>0.4718992524202919</v>
      </c>
      <c r="AX79" s="1">
        <f t="shared" si="42"/>
        <v>83.590052510150613</v>
      </c>
      <c r="AZ79">
        <v>6.5</v>
      </c>
      <c r="BA79">
        <f>ASIN(AZ79/AN79)</f>
        <v>0.20851405432179843</v>
      </c>
      <c r="BB79">
        <f>BA79*180/$C$3</f>
        <v>11.947327639001658</v>
      </c>
      <c r="BC79">
        <f>AN79*COS(BA79)</f>
        <v>30.719863280945766</v>
      </c>
      <c r="BD79">
        <f>BD$15-(BC$74-BC79)</f>
        <v>0.2984421586159286</v>
      </c>
      <c r="BE79">
        <f>BD79*10</f>
        <v>2.9844215861592858</v>
      </c>
    </row>
    <row r="80" spans="1:57" x14ac:dyDescent="0.2">
      <c r="A80">
        <v>65</v>
      </c>
      <c r="B80">
        <f t="shared" ref="B80:B115" si="64">A80*0.1</f>
        <v>6.5</v>
      </c>
      <c r="C80">
        <f t="shared" ref="C80:C115" si="65">ATAN(B80/$F$3)</f>
        <v>0.21336864215180798</v>
      </c>
      <c r="D80">
        <f t="shared" ref="D80:D115" si="66">C80*180/$C$3</f>
        <v>12.225483236455652</v>
      </c>
      <c r="E80">
        <f t="shared" ref="E80:E115" si="67">$F$3/COS(C80)</f>
        <v>30.696090956341656</v>
      </c>
      <c r="F80">
        <f t="shared" ref="F80:F115" si="68">E80-$F$3</f>
        <v>0.69609095634165641</v>
      </c>
      <c r="G80">
        <f t="shared" si="27"/>
        <v>2.0986450661991545</v>
      </c>
      <c r="H80">
        <f t="shared" si="61"/>
        <v>2.0538055862309932</v>
      </c>
      <c r="I80">
        <f t="shared" si="61"/>
        <v>2.0528266333168057</v>
      </c>
      <c r="J80">
        <f t="shared" si="61"/>
        <v>2.0528047834013448</v>
      </c>
      <c r="K80">
        <f t="shared" si="61"/>
        <v>2.0528042954804713</v>
      </c>
      <c r="L80">
        <f t="shared" si="61"/>
        <v>2.0528042845848056</v>
      </c>
      <c r="M80">
        <f t="shared" si="61"/>
        <v>2.0528042843414966</v>
      </c>
      <c r="N80">
        <f t="shared" si="61"/>
        <v>2.0528042843360632</v>
      </c>
      <c r="O80">
        <f t="shared" si="58"/>
        <v>2.052804284335942</v>
      </c>
      <c r="P80">
        <f t="shared" si="58"/>
        <v>2.0528042843359393</v>
      </c>
      <c r="Q80">
        <f t="shared" si="58"/>
        <v>2.0528042843359393</v>
      </c>
      <c r="R80">
        <f t="shared" si="58"/>
        <v>2.0528042843359393</v>
      </c>
      <c r="S80">
        <f t="shared" si="58"/>
        <v>2.0528042843359393</v>
      </c>
      <c r="T80">
        <f t="shared" ref="T80:T115" si="69">ASIN(SIN($C80)/SQRT(S80))</f>
        <v>0.14833730351246446</v>
      </c>
      <c r="U80">
        <f t="shared" ref="U80:U115" si="70">T80*180/$C$3</f>
        <v>8.4993521032129884</v>
      </c>
      <c r="V80">
        <f t="shared" si="29"/>
        <v>1.0111037581369624</v>
      </c>
      <c r="W80" s="1">
        <f t="shared" ref="W80:W115" si="71">(V80*SQRT(S80)+F80)/$C$6*2*$C$3</f>
        <v>1.0787618732541655</v>
      </c>
      <c r="X80">
        <f t="shared" si="30"/>
        <v>0.41222222222222227</v>
      </c>
      <c r="Y80">
        <f t="shared" si="62"/>
        <v>2.6488888888888891</v>
      </c>
      <c r="Z80">
        <f t="shared" si="31"/>
        <v>0.13047621631933978</v>
      </c>
      <c r="AA80">
        <f t="shared" ref="AA80:AA115" si="72">Z80*180/$C$3</f>
        <v>7.4759570069970263</v>
      </c>
      <c r="AB80">
        <f t="shared" si="32"/>
        <v>1.0085728211851408</v>
      </c>
      <c r="AC80" s="1">
        <f t="shared" ref="AC80:AC115" si="73">(AB80*SQRT(Y80)+F80)/$C$6*2*$C$3</f>
        <v>1.1757472145420009</v>
      </c>
      <c r="AD80" s="2">
        <f t="shared" si="33"/>
        <v>67.367340002406536</v>
      </c>
      <c r="AE80">
        <f t="shared" si="34"/>
        <v>0.13122170412456163</v>
      </c>
      <c r="AF80">
        <f t="shared" ref="AF80:AF115" si="74">A80*0.1</f>
        <v>6.5</v>
      </c>
      <c r="AG80">
        <f t="shared" ref="AG80:AG115" si="75">AE80+B80</f>
        <v>6.6312217041245614</v>
      </c>
      <c r="AH80">
        <f t="shared" ref="AH80:AH115" si="76">$F$3+$F$4</f>
        <v>31</v>
      </c>
      <c r="AI80">
        <f t="shared" ref="AI80:AI115" si="77">C80</f>
        <v>0.21336864215180798</v>
      </c>
      <c r="AJ80">
        <f t="shared" ref="AJ80:AJ115" si="78">AI80*180/$C$3</f>
        <v>12.225483236455652</v>
      </c>
      <c r="AK80">
        <f t="shared" ref="AK80:AK115" si="79">AI80+$C$3/2</f>
        <v>1.784118642151808</v>
      </c>
      <c r="AL80">
        <f t="shared" si="35"/>
        <v>102.22548323645566</v>
      </c>
      <c r="AM80">
        <f t="shared" si="44"/>
        <v>31.315782243303762</v>
      </c>
      <c r="AN80">
        <v>31.4</v>
      </c>
      <c r="AO80">
        <f t="shared" si="36"/>
        <v>30.687946596841432</v>
      </c>
      <c r="AP80">
        <f t="shared" si="37"/>
        <v>6.6312217041245614</v>
      </c>
      <c r="AQ80">
        <f t="shared" si="59"/>
        <v>0.26652547451159381</v>
      </c>
      <c r="AR80">
        <f t="shared" si="63"/>
        <v>2.6488888888888891</v>
      </c>
      <c r="AU80">
        <f t="shared" si="39"/>
        <v>2.9085586443062779</v>
      </c>
      <c r="AV80">
        <f t="shared" si="40"/>
        <v>1.6414933645751819</v>
      </c>
      <c r="AW80">
        <f t="shared" si="41"/>
        <v>0.43749979790103299</v>
      </c>
      <c r="AX80" s="1">
        <f t="shared" si="42"/>
        <v>83.822370536378386</v>
      </c>
    </row>
    <row r="81" spans="1:57" x14ac:dyDescent="0.2">
      <c r="A81">
        <v>66</v>
      </c>
      <c r="B81">
        <f t="shared" si="64"/>
        <v>6.6000000000000005</v>
      </c>
      <c r="C81">
        <f t="shared" si="65"/>
        <v>0.21655030497608929</v>
      </c>
      <c r="D81">
        <f t="shared" si="66"/>
        <v>12.407784464649394</v>
      </c>
      <c r="E81">
        <f t="shared" si="67"/>
        <v>30.717421766808489</v>
      </c>
      <c r="F81">
        <f t="shared" si="68"/>
        <v>0.71742176680848857</v>
      </c>
      <c r="G81">
        <f t="shared" ref="G81:G115" si="80">(($F$4*SQRT($G$15)-F81)/$F$4)^2</f>
        <v>2.0372974548988005</v>
      </c>
      <c r="H81">
        <f t="shared" si="61"/>
        <v>1.9911318692444702</v>
      </c>
      <c r="I81">
        <f t="shared" si="61"/>
        <v>1.9900614924744893</v>
      </c>
      <c r="J81">
        <f t="shared" si="61"/>
        <v>1.9900360860852508</v>
      </c>
      <c r="K81">
        <f t="shared" si="61"/>
        <v>1.99003548270889</v>
      </c>
      <c r="L81">
        <f t="shared" si="61"/>
        <v>1.9900354683791166</v>
      </c>
      <c r="M81">
        <f t="shared" si="61"/>
        <v>1.9900354680387944</v>
      </c>
      <c r="N81">
        <f t="shared" si="61"/>
        <v>1.9900354680307117</v>
      </c>
      <c r="O81">
        <f t="shared" si="61"/>
        <v>1.9900354680305199</v>
      </c>
      <c r="P81">
        <f t="shared" si="61"/>
        <v>1.9900354680305157</v>
      </c>
      <c r="Q81">
        <f t="shared" si="61"/>
        <v>1.9900354680305157</v>
      </c>
      <c r="R81">
        <f t="shared" si="61"/>
        <v>1.9900354680305157</v>
      </c>
      <c r="S81">
        <f t="shared" si="61"/>
        <v>1.9900354680305157</v>
      </c>
      <c r="T81">
        <f t="shared" si="69"/>
        <v>0.15290524712125766</v>
      </c>
      <c r="U81">
        <f t="shared" si="70"/>
        <v>8.7610837121841083</v>
      </c>
      <c r="V81">
        <f t="shared" ref="V81:V115" si="81">$F$4/COS(T81)</f>
        <v>1.0118049806448117</v>
      </c>
      <c r="W81" s="1">
        <f t="shared" si="71"/>
        <v>1.0787618732541655</v>
      </c>
      <c r="X81">
        <f t="shared" ref="X81:X115" si="82">(Y81-1)/($F$5-1)</f>
        <v>0.41222222222222227</v>
      </c>
      <c r="Y81">
        <f t="shared" si="62"/>
        <v>2.6488888888888891</v>
      </c>
      <c r="Z81">
        <f t="shared" ref="Z81:Z115" si="83">ASIN(SIN($C81)/SQRT(Y81))</f>
        <v>0.13240273152342541</v>
      </c>
      <c r="AA81">
        <f t="shared" si="72"/>
        <v>7.5863414528781066</v>
      </c>
      <c r="AB81">
        <f t="shared" ref="AB81:AB115" si="84">$F$4/COS(Z81)</f>
        <v>1.0088297259109928</v>
      </c>
      <c r="AC81" s="1">
        <f t="shared" si="73"/>
        <v>1.1866863911989067</v>
      </c>
      <c r="AD81" s="2">
        <f t="shared" ref="AD81:AD115" si="85">AC81*180/$C$3</f>
        <v>67.994127141748592</v>
      </c>
      <c r="AE81">
        <f t="shared" ref="AE81:AE115" si="86">$F$4*TAN(Z81)</f>
        <v>0.13318189021653407</v>
      </c>
      <c r="AF81">
        <f t="shared" si="74"/>
        <v>6.6000000000000005</v>
      </c>
      <c r="AG81">
        <f t="shared" si="75"/>
        <v>6.7331818902165343</v>
      </c>
      <c r="AH81">
        <f t="shared" si="76"/>
        <v>31</v>
      </c>
      <c r="AI81">
        <f t="shared" si="77"/>
        <v>0.21655030497608929</v>
      </c>
      <c r="AJ81">
        <f t="shared" si="78"/>
        <v>12.407784464649394</v>
      </c>
      <c r="AK81">
        <f t="shared" si="79"/>
        <v>1.7873003049760894</v>
      </c>
      <c r="AL81">
        <f t="shared" ref="AL81:AL115" si="87">AJ81+90</f>
        <v>102.4077844646494</v>
      </c>
      <c r="AM81">
        <f t="shared" si="44"/>
        <v>31.337270902184557</v>
      </c>
      <c r="AN81">
        <v>31.4</v>
      </c>
      <c r="AO81">
        <f t="shared" ref="AO81:AO115" si="88">AN81*COS(AI81)</f>
        <v>30.666636254539824</v>
      </c>
      <c r="AP81">
        <f t="shared" ref="AP81:AP115" si="89">AM81*SIN(AI81)</f>
        <v>6.7331818902165343</v>
      </c>
      <c r="AQ81">
        <f t="shared" si="59"/>
        <v>0.24521513220998659</v>
      </c>
      <c r="AR81">
        <f t="shared" si="63"/>
        <v>2.6488888888888891</v>
      </c>
      <c r="AU81">
        <f t="shared" ref="AU81:AU114" si="90">F81+SQRT(AR81)*$F$4/COS(Z81)+SQRT(AR81)*AQ81/COS(Z81)+(0.4-AQ81)</f>
        <v>2.916739664564302</v>
      </c>
      <c r="AV81">
        <f t="shared" ref="AV81:AV114" si="91">SQRT(AR81)*$F$4/COS(Z81)</f>
        <v>1.6419114874850562</v>
      </c>
      <c r="AW81">
        <f t="shared" ref="AW81:AW114" si="92">SQRT(AR81)*AQ81/COS(Z81)</f>
        <v>0.40262154248074383</v>
      </c>
      <c r="AX81" s="1">
        <f t="shared" ref="AX81:AX114" si="93">AU81/$C$6*360</f>
        <v>84.058141100185352</v>
      </c>
    </row>
    <row r="82" spans="1:57" x14ac:dyDescent="0.2">
      <c r="A82">
        <v>67</v>
      </c>
      <c r="B82">
        <f t="shared" si="64"/>
        <v>6.7</v>
      </c>
      <c r="C82">
        <f t="shared" si="65"/>
        <v>0.21972751993160636</v>
      </c>
      <c r="D82">
        <f t="shared" si="66"/>
        <v>12.589830841218889</v>
      </c>
      <c r="E82">
        <f t="shared" si="67"/>
        <v>30.739063095676809</v>
      </c>
      <c r="F82">
        <f t="shared" si="68"/>
        <v>0.7390630956768085</v>
      </c>
      <c r="G82">
        <f t="shared" si="80"/>
        <v>1.9759867639580506</v>
      </c>
      <c r="H82">
        <f t="shared" si="61"/>
        <v>1.9284785884032243</v>
      </c>
      <c r="I82">
        <f t="shared" si="61"/>
        <v>1.9273082218987059</v>
      </c>
      <c r="J82">
        <f t="shared" si="61"/>
        <v>1.9272786616371615</v>
      </c>
      <c r="K82">
        <f t="shared" si="61"/>
        <v>1.9272779145608452</v>
      </c>
      <c r="L82">
        <f t="shared" si="61"/>
        <v>1.9272778956796925</v>
      </c>
      <c r="M82">
        <f t="shared" si="61"/>
        <v>1.927277895202502</v>
      </c>
      <c r="N82">
        <f t="shared" si="61"/>
        <v>1.9272778951904415</v>
      </c>
      <c r="O82">
        <f t="shared" si="61"/>
        <v>1.9272778951901368</v>
      </c>
      <c r="P82">
        <f t="shared" si="61"/>
        <v>1.927277895190129</v>
      </c>
      <c r="Q82">
        <f t="shared" si="61"/>
        <v>1.9272778951901286</v>
      </c>
      <c r="R82">
        <f t="shared" si="61"/>
        <v>1.9272778951901286</v>
      </c>
      <c r="S82">
        <f t="shared" si="61"/>
        <v>1.9272778951901286</v>
      </c>
      <c r="T82">
        <f t="shared" si="69"/>
        <v>0.15765676519885038</v>
      </c>
      <c r="U82">
        <f t="shared" si="70"/>
        <v>9.0333336736568732</v>
      </c>
      <c r="V82">
        <f t="shared" si="81"/>
        <v>1.0125578511245423</v>
      </c>
      <c r="W82" s="1">
        <f t="shared" si="71"/>
        <v>1.0787618732541655</v>
      </c>
      <c r="X82">
        <f t="shared" si="82"/>
        <v>0.41222222222222227</v>
      </c>
      <c r="Y82">
        <f t="shared" si="62"/>
        <v>2.6488888888888891</v>
      </c>
      <c r="Z82">
        <f t="shared" si="83"/>
        <v>0.13432570119584825</v>
      </c>
      <c r="AA82">
        <f t="shared" si="72"/>
        <v>7.6965227487673671</v>
      </c>
      <c r="AB82">
        <f t="shared" si="84"/>
        <v>1.0090900241979759</v>
      </c>
      <c r="AC82" s="1">
        <f t="shared" si="73"/>
        <v>1.1977845289598574</v>
      </c>
      <c r="AD82" s="2">
        <f t="shared" si="85"/>
        <v>68.630022350079372</v>
      </c>
      <c r="AE82">
        <f t="shared" si="86"/>
        <v>0.13513947216069525</v>
      </c>
      <c r="AF82">
        <f t="shared" si="74"/>
        <v>6.7</v>
      </c>
      <c r="AG82">
        <f t="shared" si="75"/>
        <v>6.8351394721606953</v>
      </c>
      <c r="AH82">
        <f t="shared" si="76"/>
        <v>31</v>
      </c>
      <c r="AI82">
        <f t="shared" si="77"/>
        <v>0.21972751993160636</v>
      </c>
      <c r="AJ82">
        <f t="shared" si="78"/>
        <v>12.589830841218889</v>
      </c>
      <c r="AK82">
        <f t="shared" si="79"/>
        <v>1.7904775199316065</v>
      </c>
      <c r="AL82">
        <f t="shared" si="87"/>
        <v>102.58983084121888</v>
      </c>
      <c r="AM82">
        <f t="shared" si="44"/>
        <v>31.359072164552046</v>
      </c>
      <c r="AN82">
        <v>31.4</v>
      </c>
      <c r="AO82">
        <f t="shared" si="88"/>
        <v>30.645045916590878</v>
      </c>
      <c r="AP82">
        <f t="shared" si="89"/>
        <v>6.8351394721606953</v>
      </c>
      <c r="AQ82">
        <f t="shared" si="59"/>
        <v>0.22362479426103976</v>
      </c>
      <c r="AR82">
        <f t="shared" si="63"/>
        <v>2.6488888888888891</v>
      </c>
      <c r="AU82">
        <f t="shared" si="90"/>
        <v>2.9250402913184037</v>
      </c>
      <c r="AV82">
        <f t="shared" si="91"/>
        <v>1.6423351335539547</v>
      </c>
      <c r="AW82">
        <f t="shared" si="92"/>
        <v>0.36726685634868034</v>
      </c>
      <c r="AX82" s="1">
        <f t="shared" si="93"/>
        <v>84.297358629056063</v>
      </c>
    </row>
    <row r="83" spans="1:57" x14ac:dyDescent="0.2">
      <c r="A83">
        <v>68</v>
      </c>
      <c r="B83">
        <f t="shared" si="64"/>
        <v>6.8000000000000007</v>
      </c>
      <c r="C83">
        <f t="shared" si="65"/>
        <v>0.22290023232837577</v>
      </c>
      <c r="D83">
        <f t="shared" si="66"/>
        <v>12.771619232566492</v>
      </c>
      <c r="E83">
        <f t="shared" si="67"/>
        <v>30.761014287568607</v>
      </c>
      <c r="F83">
        <f t="shared" si="68"/>
        <v>0.76101428756860656</v>
      </c>
      <c r="G83">
        <f t="shared" si="80"/>
        <v>1.9147551273159626</v>
      </c>
      <c r="H83">
        <f t="shared" si="61"/>
        <v>1.8658880322872173</v>
      </c>
      <c r="I83">
        <f t="shared" si="61"/>
        <v>1.8646082164916138</v>
      </c>
      <c r="J83">
        <f t="shared" si="61"/>
        <v>1.8645737970312648</v>
      </c>
      <c r="K83">
        <f t="shared" si="61"/>
        <v>1.8645728706993008</v>
      </c>
      <c r="L83">
        <f t="shared" si="61"/>
        <v>1.8645728457684287</v>
      </c>
      <c r="M83">
        <f t="shared" si="61"/>
        <v>1.8645728450974501</v>
      </c>
      <c r="N83">
        <f t="shared" si="61"/>
        <v>1.8645728450793917</v>
      </c>
      <c r="O83">
        <f t="shared" si="61"/>
        <v>1.8645728450789054</v>
      </c>
      <c r="P83">
        <f t="shared" si="61"/>
        <v>1.8645728450788925</v>
      </c>
      <c r="Q83">
        <f t="shared" si="61"/>
        <v>1.8645728450788921</v>
      </c>
      <c r="R83">
        <f t="shared" si="61"/>
        <v>1.8645728450788921</v>
      </c>
      <c r="S83">
        <f t="shared" si="61"/>
        <v>1.8645728450788921</v>
      </c>
      <c r="T83">
        <f t="shared" si="69"/>
        <v>0.16260507424908627</v>
      </c>
      <c r="U83">
        <f t="shared" si="70"/>
        <v>9.316859259855331</v>
      </c>
      <c r="V83">
        <f t="shared" si="81"/>
        <v>1.0133674329444236</v>
      </c>
      <c r="W83" s="1">
        <f t="shared" si="71"/>
        <v>1.0787618732541655</v>
      </c>
      <c r="X83">
        <f t="shared" si="82"/>
        <v>0.41222222222222227</v>
      </c>
      <c r="Y83">
        <f t="shared" si="62"/>
        <v>2.6488888888888891</v>
      </c>
      <c r="Z83">
        <f t="shared" si="83"/>
        <v>0.13624508289757722</v>
      </c>
      <c r="AA83">
        <f t="shared" si="72"/>
        <v>7.8064984630157248</v>
      </c>
      <c r="AB83">
        <f t="shared" si="84"/>
        <v>1.0093536937100243</v>
      </c>
      <c r="AC83" s="1">
        <f t="shared" si="73"/>
        <v>1.2090412799013013</v>
      </c>
      <c r="AD83" s="2">
        <f t="shared" si="85"/>
        <v>69.275005692259811</v>
      </c>
      <c r="AE83">
        <f t="shared" si="86"/>
        <v>0.13709441639275308</v>
      </c>
      <c r="AF83" s="3">
        <f t="shared" si="74"/>
        <v>6.8000000000000007</v>
      </c>
      <c r="AG83" s="3">
        <f t="shared" si="75"/>
        <v>6.9370944163927541</v>
      </c>
      <c r="AH83" s="3">
        <f t="shared" si="76"/>
        <v>31</v>
      </c>
      <c r="AI83" s="3">
        <f t="shared" si="77"/>
        <v>0.22290023232837577</v>
      </c>
      <c r="AJ83" s="3">
        <f t="shared" si="78"/>
        <v>12.771619232566492</v>
      </c>
      <c r="AK83" s="3">
        <f t="shared" si="79"/>
        <v>1.7936502323283758</v>
      </c>
      <c r="AL83" s="3">
        <f t="shared" si="87"/>
        <v>102.77161923256649</v>
      </c>
      <c r="AM83" s="3">
        <f t="shared" si="44"/>
        <v>31.3811853613044</v>
      </c>
      <c r="AN83" s="3">
        <v>31.4</v>
      </c>
      <c r="AO83">
        <f t="shared" si="88"/>
        <v>30.623177480226609</v>
      </c>
      <c r="AP83" s="3">
        <f t="shared" si="89"/>
        <v>6.9370944163927541</v>
      </c>
      <c r="AQ83">
        <f t="shared" si="59"/>
        <v>0.20175635789677104</v>
      </c>
      <c r="AR83">
        <f t="shared" si="63"/>
        <v>2.6488888888888891</v>
      </c>
      <c r="AU83">
        <f t="shared" si="90"/>
        <v>2.9334603313785359</v>
      </c>
      <c r="AV83">
        <f t="shared" si="91"/>
        <v>1.6427642664290203</v>
      </c>
      <c r="AW83">
        <f t="shared" si="92"/>
        <v>0.33143813527768001</v>
      </c>
      <c r="AX83" s="1">
        <f t="shared" si="93"/>
        <v>84.540017555405427</v>
      </c>
      <c r="AZ83" s="3">
        <v>7</v>
      </c>
      <c r="BA83">
        <f>ASIN(AZ83/AN83)</f>
        <v>0.22481901596270687</v>
      </c>
      <c r="BB83">
        <f>BA83*180/$C$3</f>
        <v>12.881560679066443</v>
      </c>
      <c r="BC83">
        <f>AN83*COS(BA83)</f>
        <v>30.609802351534384</v>
      </c>
      <c r="BD83">
        <f>BD$15-(BC$74-BC83)</f>
        <v>0.18838122920454625</v>
      </c>
      <c r="BE83">
        <f>BD83*10</f>
        <v>1.8838122920454625</v>
      </c>
    </row>
    <row r="84" spans="1:57" x14ac:dyDescent="0.2">
      <c r="A84">
        <v>69</v>
      </c>
      <c r="B84">
        <f t="shared" si="64"/>
        <v>6.9</v>
      </c>
      <c r="C84">
        <f t="shared" si="65"/>
        <v>0.2260683879938839</v>
      </c>
      <c r="D84">
        <f t="shared" si="66"/>
        <v>12.953146534744262</v>
      </c>
      <c r="E84">
        <f t="shared" si="67"/>
        <v>30.78327467960483</v>
      </c>
      <c r="F84">
        <f t="shared" si="68"/>
        <v>0.78327467960482977</v>
      </c>
      <c r="G84">
        <f t="shared" si="80"/>
        <v>1.8536451611498319</v>
      </c>
      <c r="H84">
        <f t="shared" si="61"/>
        <v>1.8034029729078336</v>
      </c>
      <c r="I84">
        <f t="shared" si="61"/>
        <v>1.8020032427769279</v>
      </c>
      <c r="J84">
        <f t="shared" si="61"/>
        <v>1.801963129225826</v>
      </c>
      <c r="K84">
        <f t="shared" si="61"/>
        <v>1.8019619787306826</v>
      </c>
      <c r="L84">
        <f t="shared" si="61"/>
        <v>1.8019619457326224</v>
      </c>
      <c r="M84">
        <f t="shared" si="61"/>
        <v>1.8019619447861839</v>
      </c>
      <c r="N84">
        <f t="shared" si="61"/>
        <v>1.8019619447590387</v>
      </c>
      <c r="O84">
        <f t="shared" si="61"/>
        <v>1.80196194475826</v>
      </c>
      <c r="P84">
        <f t="shared" si="61"/>
        <v>1.8019619447582376</v>
      </c>
      <c r="Q84">
        <f t="shared" si="61"/>
        <v>1.8019619447582371</v>
      </c>
      <c r="R84">
        <f t="shared" si="61"/>
        <v>1.8019619447582371</v>
      </c>
      <c r="S84">
        <f t="shared" si="61"/>
        <v>1.8019619447582371</v>
      </c>
      <c r="T84">
        <f t="shared" si="69"/>
        <v>0.16776469938096367</v>
      </c>
      <c r="U84">
        <f t="shared" si="70"/>
        <v>9.6124927227672963</v>
      </c>
      <c r="V84">
        <f t="shared" si="81"/>
        <v>1.014239437160892</v>
      </c>
      <c r="W84" s="1">
        <f t="shared" si="71"/>
        <v>1.0787618732541655</v>
      </c>
      <c r="X84">
        <f t="shared" si="82"/>
        <v>0.41222222222222227</v>
      </c>
      <c r="Y84">
        <f t="shared" si="62"/>
        <v>2.6488888888888891</v>
      </c>
      <c r="Z84">
        <f t="shared" si="83"/>
        <v>0.13816083464649823</v>
      </c>
      <c r="AA84">
        <f t="shared" si="72"/>
        <v>7.9162661901542828</v>
      </c>
      <c r="AB84">
        <f t="shared" si="84"/>
        <v>1.0096207118950051</v>
      </c>
      <c r="AC84" s="1">
        <f t="shared" si="73"/>
        <v>1.2204562921499715</v>
      </c>
      <c r="AD84" s="2">
        <f t="shared" si="85"/>
        <v>69.929057006842228</v>
      </c>
      <c r="AE84">
        <f t="shared" si="86"/>
        <v>0.13904668959517422</v>
      </c>
      <c r="AF84" s="3">
        <f t="shared" si="74"/>
        <v>6.9</v>
      </c>
      <c r="AG84" s="3">
        <f t="shared" si="75"/>
        <v>7.0390466895951747</v>
      </c>
      <c r="AH84" s="3">
        <f t="shared" si="76"/>
        <v>31</v>
      </c>
      <c r="AI84" s="3">
        <f t="shared" si="77"/>
        <v>0.2260683879938839</v>
      </c>
      <c r="AJ84" s="3">
        <f t="shared" si="78"/>
        <v>12.953146534744262</v>
      </c>
      <c r="AK84" s="3">
        <f t="shared" si="79"/>
        <v>1.7968183879938839</v>
      </c>
      <c r="AL84" s="3">
        <f t="shared" si="87"/>
        <v>102.95314653474426</v>
      </c>
      <c r="AM84" s="3">
        <f t="shared" si="44"/>
        <v>31.403609815705995</v>
      </c>
      <c r="AN84" s="3">
        <v>31.73</v>
      </c>
      <c r="AO84">
        <f t="shared" si="88"/>
        <v>30.922636071290764</v>
      </c>
      <c r="AP84" s="3">
        <f t="shared" si="89"/>
        <v>7.0390466895951747</v>
      </c>
      <c r="AQ84">
        <f t="shared" ref="AQ84:AQ93" si="94">0.4-(BC$84-AO84)</f>
        <v>0.37440671967841654</v>
      </c>
      <c r="AR84">
        <f t="shared" ref="AR84:AR85" si="95">$AS$8</f>
        <v>2.2222222222222223</v>
      </c>
      <c r="AU84">
        <f t="shared" si="90"/>
        <v>2.8774238725341466</v>
      </c>
      <c r="AV84">
        <f t="shared" si="91"/>
        <v>1.5050536955259746</v>
      </c>
      <c r="AW84">
        <f t="shared" si="92"/>
        <v>0.56350221708175841</v>
      </c>
      <c r="AX84" s="1">
        <f t="shared" si="93"/>
        <v>82.925090922932043</v>
      </c>
      <c r="AZ84" s="3">
        <v>7</v>
      </c>
      <c r="BA84">
        <f>ASIN(AZ84/AN84)</f>
        <v>0.22244127941490519</v>
      </c>
      <c r="BB84">
        <f>BA84*180/$C$3</f>
        <v>12.745322392068415</v>
      </c>
      <c r="BC84">
        <f>AN84*COS(BA84)</f>
        <v>30.948229351612348</v>
      </c>
      <c r="BD84">
        <f>BD$15-(BC$84-BC84)</f>
        <v>0.4</v>
      </c>
      <c r="BE84">
        <f>BD84*10</f>
        <v>4</v>
      </c>
    </row>
    <row r="85" spans="1:57" x14ac:dyDescent="0.2">
      <c r="A85">
        <v>70</v>
      </c>
      <c r="B85">
        <f t="shared" si="64"/>
        <v>7</v>
      </c>
      <c r="C85">
        <f t="shared" si="65"/>
        <v>0.22923193327699534</v>
      </c>
      <c r="D85">
        <f t="shared" si="66"/>
        <v>13.134409673677911</v>
      </c>
      <c r="E85">
        <f t="shared" si="67"/>
        <v>30.805843601498726</v>
      </c>
      <c r="F85">
        <f t="shared" si="68"/>
        <v>0.8058436014987258</v>
      </c>
      <c r="G85">
        <f t="shared" si="80"/>
        <v>1.7926999578750731</v>
      </c>
      <c r="H85">
        <f t="shared" si="61"/>
        <v>1.7410666596664326</v>
      </c>
      <c r="I85">
        <f t="shared" si="61"/>
        <v>1.7395354158917609</v>
      </c>
      <c r="J85">
        <f t="shared" si="61"/>
        <v>1.739488617261965</v>
      </c>
      <c r="K85">
        <f t="shared" si="61"/>
        <v>1.7394871856815532</v>
      </c>
      <c r="L85">
        <f t="shared" si="61"/>
        <v>1.7394871418879787</v>
      </c>
      <c r="M85">
        <f t="shared" si="61"/>
        <v>1.7394871405482855</v>
      </c>
      <c r="N85">
        <f t="shared" si="61"/>
        <v>1.7394871405073022</v>
      </c>
      <c r="O85">
        <f t="shared" si="61"/>
        <v>1.7394871405060488</v>
      </c>
      <c r="P85">
        <f t="shared" si="61"/>
        <v>1.7394871405060104</v>
      </c>
      <c r="Q85">
        <f t="shared" si="61"/>
        <v>1.7394871405060093</v>
      </c>
      <c r="R85">
        <f t="shared" si="61"/>
        <v>1.7394871405060093</v>
      </c>
      <c r="S85">
        <f t="shared" si="61"/>
        <v>1.7394871405060093</v>
      </c>
      <c r="T85">
        <f t="shared" si="69"/>
        <v>0.17315164757896415</v>
      </c>
      <c r="U85">
        <f t="shared" si="70"/>
        <v>9.9211512220956699</v>
      </c>
      <c r="V85">
        <f t="shared" si="81"/>
        <v>1.0151803266298838</v>
      </c>
      <c r="W85" s="1">
        <f t="shared" si="71"/>
        <v>1.0787618732541655</v>
      </c>
      <c r="X85">
        <f t="shared" si="82"/>
        <v>0.41222222222222227</v>
      </c>
      <c r="Y85">
        <f t="shared" si="62"/>
        <v>2.6488888888888891</v>
      </c>
      <c r="Z85">
        <f t="shared" si="83"/>
        <v>0.14007291492067109</v>
      </c>
      <c r="AA85">
        <f t="shared" si="72"/>
        <v>8.025823551080947</v>
      </c>
      <c r="AB85">
        <f t="shared" si="84"/>
        <v>1.0098910559893397</v>
      </c>
      <c r="AC85" s="1">
        <f t="shared" si="73"/>
        <v>1.2320292099336192</v>
      </c>
      <c r="AD85" s="2">
        <f t="shared" si="85"/>
        <v>70.592155908977062</v>
      </c>
      <c r="AE85">
        <f t="shared" si="86"/>
        <v>0.14099625869952528</v>
      </c>
      <c r="AF85" s="3">
        <f t="shared" si="74"/>
        <v>7</v>
      </c>
      <c r="AG85">
        <f t="shared" si="75"/>
        <v>7.1409962586995253</v>
      </c>
      <c r="AH85">
        <f t="shared" si="76"/>
        <v>31</v>
      </c>
      <c r="AI85">
        <f t="shared" si="77"/>
        <v>0.22923193327699534</v>
      </c>
      <c r="AJ85">
        <f t="shared" si="78"/>
        <v>13.134409673677911</v>
      </c>
      <c r="AK85">
        <f t="shared" si="79"/>
        <v>1.7999819332769955</v>
      </c>
      <c r="AL85">
        <f t="shared" si="87"/>
        <v>103.13440967367791</v>
      </c>
      <c r="AM85">
        <f t="shared" si="44"/>
        <v>31.426344843483584</v>
      </c>
      <c r="AN85">
        <v>31.73</v>
      </c>
      <c r="AO85">
        <f t="shared" si="88"/>
        <v>30.899981585107099</v>
      </c>
      <c r="AP85">
        <f t="shared" si="89"/>
        <v>7.1409962586995253</v>
      </c>
      <c r="AQ85">
        <f t="shared" si="94"/>
        <v>0.35175223349475149</v>
      </c>
      <c r="AR85">
        <f t="shared" si="95"/>
        <v>2.2222222222222223</v>
      </c>
      <c r="AU85">
        <f t="shared" si="90"/>
        <v>2.8890958256149406</v>
      </c>
      <c r="AV85">
        <f t="shared" si="91"/>
        <v>1.5054567007074731</v>
      </c>
      <c r="AW85">
        <f t="shared" si="92"/>
        <v>0.52954775690349321</v>
      </c>
      <c r="AX85" s="1">
        <f t="shared" si="93"/>
        <v>83.261467422658725</v>
      </c>
      <c r="AZ85">
        <v>7</v>
      </c>
    </row>
    <row r="86" spans="1:57" x14ac:dyDescent="0.2">
      <c r="A86">
        <v>71</v>
      </c>
      <c r="B86">
        <f t="shared" si="64"/>
        <v>7.1000000000000005</v>
      </c>
      <c r="C86">
        <f t="shared" si="65"/>
        <v>0.23239081505172349</v>
      </c>
      <c r="D86">
        <f t="shared" si="66"/>
        <v>13.31540560538285</v>
      </c>
      <c r="E86">
        <f t="shared" si="67"/>
        <v>30.828720375649716</v>
      </c>
      <c r="F86">
        <f t="shared" si="68"/>
        <v>0.82872037564971635</v>
      </c>
      <c r="G86">
        <f t="shared" si="80"/>
        <v>1.7319630801086414</v>
      </c>
      <c r="H86">
        <f t="shared" si="61"/>
        <v>1.678922813276432</v>
      </c>
      <c r="I86">
        <f t="shared" si="61"/>
        <v>1.6772471734653664</v>
      </c>
      <c r="J86">
        <f t="shared" si="61"/>
        <v>1.6771925099948177</v>
      </c>
      <c r="K86">
        <f t="shared" si="61"/>
        <v>1.6771907248989339</v>
      </c>
      <c r="L86">
        <f t="shared" si="61"/>
        <v>1.6771906666026981</v>
      </c>
      <c r="M86">
        <f t="shared" si="61"/>
        <v>1.6771906646989039</v>
      </c>
      <c r="N86">
        <f t="shared" si="61"/>
        <v>1.6771906646367312</v>
      </c>
      <c r="O86">
        <f t="shared" si="61"/>
        <v>1.677190664634701</v>
      </c>
      <c r="P86">
        <f t="shared" si="61"/>
        <v>1.6771906646346348</v>
      </c>
      <c r="Q86">
        <f t="shared" si="61"/>
        <v>1.6771906646346324</v>
      </c>
      <c r="R86">
        <f t="shared" si="61"/>
        <v>1.6771906646346324</v>
      </c>
      <c r="S86">
        <f t="shared" si="61"/>
        <v>1.6771906646346324</v>
      </c>
      <c r="T86">
        <f t="shared" si="69"/>
        <v>0.17878361027188583</v>
      </c>
      <c r="U86">
        <f t="shared" si="70"/>
        <v>10.243848431939981</v>
      </c>
      <c r="V86">
        <f t="shared" si="81"/>
        <v>1.0161974406864565</v>
      </c>
      <c r="W86" s="1">
        <f t="shared" si="71"/>
        <v>1.0787618732541655</v>
      </c>
      <c r="X86">
        <f t="shared" si="82"/>
        <v>0.30555555555555558</v>
      </c>
      <c r="Y86">
        <f>$AS$8</f>
        <v>2.2222222222222223</v>
      </c>
      <c r="Z86">
        <f t="shared" si="83"/>
        <v>0.15511437984159959</v>
      </c>
      <c r="AA86">
        <f t="shared" si="72"/>
        <v>8.8876614265439837</v>
      </c>
      <c r="AB86">
        <f t="shared" si="84"/>
        <v>1.0121520325874631</v>
      </c>
      <c r="AC86" s="1">
        <f t="shared" si="73"/>
        <v>1.1757287152873854</v>
      </c>
      <c r="AD86" s="2">
        <f t="shared" si="85"/>
        <v>67.366280041932001</v>
      </c>
      <c r="AE86">
        <f t="shared" si="86"/>
        <v>0.15637051215281342</v>
      </c>
      <c r="AF86">
        <f t="shared" si="74"/>
        <v>7.1000000000000005</v>
      </c>
      <c r="AG86">
        <f t="shared" si="75"/>
        <v>7.2563705121528139</v>
      </c>
      <c r="AH86">
        <f t="shared" si="76"/>
        <v>31</v>
      </c>
      <c r="AI86">
        <f t="shared" si="77"/>
        <v>0.23239081505172349</v>
      </c>
      <c r="AJ86">
        <f t="shared" si="78"/>
        <v>13.31540560538285</v>
      </c>
      <c r="AK86">
        <f t="shared" si="79"/>
        <v>1.8031408150517236</v>
      </c>
      <c r="AL86">
        <f t="shared" si="87"/>
        <v>103.31540560538285</v>
      </c>
      <c r="AM86">
        <f t="shared" si="44"/>
        <v>31.507692600178757</v>
      </c>
      <c r="AN86">
        <v>31.73</v>
      </c>
      <c r="AO86">
        <f t="shared" si="88"/>
        <v>30.87705193083087</v>
      </c>
      <c r="AP86">
        <f t="shared" si="89"/>
        <v>7.2563705121528139</v>
      </c>
      <c r="AQ86">
        <f t="shared" si="94"/>
        <v>0.32882257921852232</v>
      </c>
      <c r="AR86">
        <f>$AS$8</f>
        <v>2.2222222222222223</v>
      </c>
      <c r="AU86">
        <f t="shared" si="90"/>
        <v>2.904861402245468</v>
      </c>
      <c r="AV86">
        <f t="shared" si="91"/>
        <v>1.5088271656201</v>
      </c>
      <c r="AW86">
        <f t="shared" si="92"/>
        <v>0.4961364401941738</v>
      </c>
      <c r="AX86" s="1">
        <f t="shared" si="93"/>
        <v>83.715818930623229</v>
      </c>
    </row>
    <row r="87" spans="1:57" x14ac:dyDescent="0.2">
      <c r="A87">
        <v>72</v>
      </c>
      <c r="B87">
        <f t="shared" si="64"/>
        <v>7.2</v>
      </c>
      <c r="C87">
        <f t="shared" si="65"/>
        <v>0.23554498072086336</v>
      </c>
      <c r="D87">
        <f t="shared" si="66"/>
        <v>13.49613131617234</v>
      </c>
      <c r="E87">
        <f t="shared" si="67"/>
        <v>30.851904317237857</v>
      </c>
      <c r="F87">
        <f t="shared" si="68"/>
        <v>0.85190431723785665</v>
      </c>
      <c r="G87">
        <f t="shared" si="80"/>
        <v>1.6714785545975774</v>
      </c>
      <c r="H87">
        <f t="shared" si="61"/>
        <v>1.6170156196505274</v>
      </c>
      <c r="I87">
        <f t="shared" si="61"/>
        <v>1.6151812457292123</v>
      </c>
      <c r="J87">
        <f t="shared" si="61"/>
        <v>1.6151173084370343</v>
      </c>
      <c r="K87">
        <f t="shared" si="61"/>
        <v>1.6151150772768303</v>
      </c>
      <c r="L87">
        <f t="shared" si="61"/>
        <v>1.6151149994149185</v>
      </c>
      <c r="M87">
        <f t="shared" si="61"/>
        <v>1.6151149966977285</v>
      </c>
      <c r="N87">
        <f t="shared" si="61"/>
        <v>1.6151149966029057</v>
      </c>
      <c r="O87">
        <f t="shared" si="61"/>
        <v>1.6151149965995966</v>
      </c>
      <c r="P87">
        <f t="shared" si="61"/>
        <v>1.6151149965994809</v>
      </c>
      <c r="Q87">
        <f t="shared" si="61"/>
        <v>1.6151149965994769</v>
      </c>
      <c r="R87">
        <f t="shared" si="61"/>
        <v>1.6151149965994769</v>
      </c>
      <c r="S87">
        <f t="shared" si="61"/>
        <v>1.6151149965994769</v>
      </c>
      <c r="T87">
        <f t="shared" si="69"/>
        <v>0.18468020136850438</v>
      </c>
      <c r="U87">
        <f t="shared" si="70"/>
        <v>10.581708179637367</v>
      </c>
      <c r="V87">
        <f t="shared" si="81"/>
        <v>1.0172991452963493</v>
      </c>
      <c r="W87" s="1">
        <f t="shared" si="71"/>
        <v>1.0787618732541655</v>
      </c>
      <c r="X87">
        <f t="shared" si="82"/>
        <v>0.30555555555555558</v>
      </c>
      <c r="Y87">
        <f t="shared" ref="Y87:Y95" si="96">$AS$8</f>
        <v>2.2222222222222223</v>
      </c>
      <c r="Z87">
        <f t="shared" si="83"/>
        <v>0.15719796130989422</v>
      </c>
      <c r="AA87">
        <f t="shared" si="72"/>
        <v>9.0070453718863472</v>
      </c>
      <c r="AB87">
        <f t="shared" si="84"/>
        <v>1.0124841082599314</v>
      </c>
      <c r="AC87" s="1">
        <f t="shared" si="73"/>
        <v>1.187638653115286</v>
      </c>
      <c r="AD87" s="2">
        <f t="shared" si="85"/>
        <v>68.048689339726721</v>
      </c>
      <c r="AE87">
        <f t="shared" si="86"/>
        <v>0.15850573957717809</v>
      </c>
      <c r="AF87">
        <f t="shared" si="74"/>
        <v>7.2</v>
      </c>
      <c r="AG87">
        <f t="shared" si="75"/>
        <v>7.3585057395771782</v>
      </c>
      <c r="AH87">
        <f t="shared" si="76"/>
        <v>31</v>
      </c>
      <c r="AI87">
        <f t="shared" si="77"/>
        <v>0.23554498072086336</v>
      </c>
      <c r="AJ87">
        <f t="shared" si="78"/>
        <v>13.49613131617234</v>
      </c>
      <c r="AK87">
        <f t="shared" si="79"/>
        <v>1.8062949807208635</v>
      </c>
      <c r="AL87">
        <f t="shared" si="87"/>
        <v>103.49613131617234</v>
      </c>
      <c r="AM87">
        <f t="shared" si="44"/>
        <v>31.531099304900096</v>
      </c>
      <c r="AN87">
        <v>31.73</v>
      </c>
      <c r="AO87">
        <f t="shared" si="88"/>
        <v>30.85384909184182</v>
      </c>
      <c r="AP87">
        <f t="shared" si="89"/>
        <v>7.3585057395771782</v>
      </c>
      <c r="AQ87">
        <f t="shared" si="94"/>
        <v>0.30561974022947214</v>
      </c>
      <c r="AR87">
        <f t="shared" ref="AR87:AR93" si="97">$AS$8</f>
        <v>2.2222222222222223</v>
      </c>
      <c r="AU87">
        <f t="shared" si="90"/>
        <v>2.9168854289122326</v>
      </c>
      <c r="AV87">
        <f t="shared" si="91"/>
        <v>1.5093221948049751</v>
      </c>
      <c r="AW87">
        <f t="shared" si="92"/>
        <v>0.46127865709887322</v>
      </c>
      <c r="AX87" s="1">
        <f t="shared" si="93"/>
        <v>84.062341913948259</v>
      </c>
    </row>
    <row r="88" spans="1:57" x14ac:dyDescent="0.2">
      <c r="A88">
        <v>73</v>
      </c>
      <c r="B88">
        <f t="shared" si="64"/>
        <v>7.3000000000000007</v>
      </c>
      <c r="C88">
        <f t="shared" si="65"/>
        <v>0.23869437821948689</v>
      </c>
      <c r="D88">
        <f t="shared" si="66"/>
        <v>13.676583822857756</v>
      </c>
      <c r="E88">
        <f t="shared" si="67"/>
        <v>30.875394734318782</v>
      </c>
      <c r="F88">
        <f t="shared" si="68"/>
        <v>0.87539473431878179</v>
      </c>
      <c r="G88">
        <f t="shared" si="80"/>
        <v>1.611290866114677</v>
      </c>
      <c r="H88">
        <f t="shared" si="61"/>
        <v>1.5553897237550594</v>
      </c>
      <c r="I88">
        <f t="shared" si="61"/>
        <v>1.553380621039911</v>
      </c>
      <c r="J88">
        <f t="shared" si="61"/>
        <v>1.553305721411939</v>
      </c>
      <c r="K88">
        <f t="shared" si="61"/>
        <v>1.5533029253971518</v>
      </c>
      <c r="L88">
        <f t="shared" si="61"/>
        <v>1.5533028210162632</v>
      </c>
      <c r="M88">
        <f t="shared" si="61"/>
        <v>1.553302817119506</v>
      </c>
      <c r="N88">
        <f t="shared" si="61"/>
        <v>1.5533028169740319</v>
      </c>
      <c r="O88">
        <f t="shared" si="61"/>
        <v>1.5533028169686012</v>
      </c>
      <c r="P88">
        <f t="shared" si="61"/>
        <v>1.5533028169683984</v>
      </c>
      <c r="Q88">
        <f t="shared" si="61"/>
        <v>1.5533028169683909</v>
      </c>
      <c r="R88">
        <f t="shared" si="61"/>
        <v>1.5533028169683905</v>
      </c>
      <c r="S88">
        <f t="shared" si="61"/>
        <v>1.5533028169683905</v>
      </c>
      <c r="T88">
        <f t="shared" si="69"/>
        <v>0.19086323851253473</v>
      </c>
      <c r="U88">
        <f t="shared" si="70"/>
        <v>10.935980560960129</v>
      </c>
      <c r="V88">
        <f t="shared" si="81"/>
        <v>1.0184950149743279</v>
      </c>
      <c r="W88" s="1">
        <f t="shared" si="71"/>
        <v>1.0787618732541655</v>
      </c>
      <c r="X88">
        <f t="shared" si="82"/>
        <v>0.30555555555555558</v>
      </c>
      <c r="Y88">
        <f t="shared" si="96"/>
        <v>2.2222222222222223</v>
      </c>
      <c r="Z88">
        <f t="shared" si="83"/>
        <v>0.15927750593007178</v>
      </c>
      <c r="AA88">
        <f t="shared" si="72"/>
        <v>9.1261980160474039</v>
      </c>
      <c r="AB88">
        <f t="shared" si="84"/>
        <v>1.0128201435224393</v>
      </c>
      <c r="AC88" s="1">
        <f t="shared" si="73"/>
        <v>1.1997057094175791</v>
      </c>
      <c r="AD88" s="2">
        <f t="shared" si="85"/>
        <v>68.740101128494103</v>
      </c>
      <c r="AE88">
        <f t="shared" si="86"/>
        <v>0.16063823680809847</v>
      </c>
      <c r="AF88">
        <f t="shared" si="74"/>
        <v>7.3000000000000007</v>
      </c>
      <c r="AG88">
        <f t="shared" si="75"/>
        <v>7.4606382368080988</v>
      </c>
      <c r="AH88">
        <f t="shared" si="76"/>
        <v>31</v>
      </c>
      <c r="AI88">
        <f t="shared" si="77"/>
        <v>0.23869437821948689</v>
      </c>
      <c r="AJ88">
        <f t="shared" si="78"/>
        <v>13.676583822857756</v>
      </c>
      <c r="AK88">
        <f t="shared" si="79"/>
        <v>1.8094443782194869</v>
      </c>
      <c r="AL88">
        <f t="shared" si="87"/>
        <v>103.67658382285775</v>
      </c>
      <c r="AM88">
        <f t="shared" si="44"/>
        <v>31.554815141287964</v>
      </c>
      <c r="AN88">
        <v>31.73</v>
      </c>
      <c r="AO88">
        <f t="shared" si="88"/>
        <v>30.830375066976522</v>
      </c>
      <c r="AP88">
        <f t="shared" si="89"/>
        <v>7.4606382368080988</v>
      </c>
      <c r="AQ88">
        <f t="shared" si="94"/>
        <v>0.28214571536417454</v>
      </c>
      <c r="AR88">
        <f t="shared" si="97"/>
        <v>2.2222222222222223</v>
      </c>
      <c r="AU88">
        <f t="shared" si="90"/>
        <v>2.9290622716802037</v>
      </c>
      <c r="AV88">
        <f t="shared" si="91"/>
        <v>1.5098231265981785</v>
      </c>
      <c r="AW88">
        <f t="shared" si="92"/>
        <v>0.42599012612741777</v>
      </c>
      <c r="AX88" s="1">
        <f t="shared" si="93"/>
        <v>84.413268937014536</v>
      </c>
      <c r="AZ88">
        <v>7.5</v>
      </c>
      <c r="BA88" s="16">
        <v>0.19226515999999999</v>
      </c>
      <c r="BB88" s="16">
        <v>11.016306999999999</v>
      </c>
      <c r="BC88" s="16">
        <v>30.821421099999998</v>
      </c>
      <c r="BD88">
        <f>BD$15-(BC$84-BC88)</f>
        <v>0.27319174838765081</v>
      </c>
      <c r="BE88">
        <f>BD88*10</f>
        <v>2.7319174838765079</v>
      </c>
    </row>
    <row r="89" spans="1:57" x14ac:dyDescent="0.2">
      <c r="A89">
        <v>74</v>
      </c>
      <c r="B89">
        <f t="shared" si="64"/>
        <v>7.4</v>
      </c>
      <c r="C89">
        <f t="shared" si="65"/>
        <v>0.24183895601830027</v>
      </c>
      <c r="D89">
        <f t="shared" si="66"/>
        <v>13.856760172940968</v>
      </c>
      <c r="E89">
        <f t="shared" si="67"/>
        <v>30.899190927919133</v>
      </c>
      <c r="F89">
        <f t="shared" si="68"/>
        <v>0.89919092791913258</v>
      </c>
      <c r="G89">
        <f t="shared" si="80"/>
        <v>1.5514449513230324</v>
      </c>
      <c r="H89">
        <f t="shared" si="61"/>
        <v>1.4940902234333009</v>
      </c>
      <c r="I89">
        <f t="shared" si="61"/>
        <v>1.4918885057861926</v>
      </c>
      <c r="J89">
        <f t="shared" si="61"/>
        <v>1.4918006128393477</v>
      </c>
      <c r="K89">
        <f t="shared" si="61"/>
        <v>1.4917970987526616</v>
      </c>
      <c r="L89">
        <f t="shared" si="61"/>
        <v>1.4917969582458026</v>
      </c>
      <c r="M89">
        <f t="shared" si="61"/>
        <v>1.4917969526277781</v>
      </c>
      <c r="N89">
        <f t="shared" si="61"/>
        <v>1.4917969524031469</v>
      </c>
      <c r="O89">
        <f t="shared" si="61"/>
        <v>1.4917969523941654</v>
      </c>
      <c r="P89">
        <f t="shared" si="61"/>
        <v>1.4917969523938062</v>
      </c>
      <c r="Q89">
        <f t="shared" si="61"/>
        <v>1.4917969523937917</v>
      </c>
      <c r="R89">
        <f t="shared" si="61"/>
        <v>1.4917969523937911</v>
      </c>
      <c r="S89">
        <f t="shared" si="61"/>
        <v>1.4917969523937911</v>
      </c>
      <c r="T89">
        <f t="shared" si="69"/>
        <v>0.19735707738205691</v>
      </c>
      <c r="U89">
        <f t="shared" si="70"/>
        <v>11.308061094626847</v>
      </c>
      <c r="V89">
        <f t="shared" si="81"/>
        <v>1.0197960546198954</v>
      </c>
      <c r="W89" s="1">
        <f t="shared" si="71"/>
        <v>1.0787618732541655</v>
      </c>
      <c r="X89">
        <f t="shared" si="82"/>
        <v>0.30555555555555558</v>
      </c>
      <c r="Y89">
        <f t="shared" si="96"/>
        <v>2.2222222222222223</v>
      </c>
      <c r="Z89">
        <f t="shared" si="83"/>
        <v>0.16135297123191511</v>
      </c>
      <c r="AA89">
        <f t="shared" si="72"/>
        <v>9.2451169255911889</v>
      </c>
      <c r="AB89">
        <f t="shared" si="84"/>
        <v>1.0131601120572058</v>
      </c>
      <c r="AC89" s="1">
        <f t="shared" si="73"/>
        <v>1.2119295128950747</v>
      </c>
      <c r="AD89" s="2">
        <f t="shared" si="85"/>
        <v>69.440494133730198</v>
      </c>
      <c r="AE89">
        <f t="shared" si="86"/>
        <v>0.16276797186108063</v>
      </c>
      <c r="AF89">
        <f t="shared" si="74"/>
        <v>7.4</v>
      </c>
      <c r="AG89">
        <f t="shared" si="75"/>
        <v>7.5627679718610814</v>
      </c>
      <c r="AH89">
        <f t="shared" si="76"/>
        <v>31</v>
      </c>
      <c r="AI89">
        <f t="shared" si="77"/>
        <v>0.24183895601830027</v>
      </c>
      <c r="AJ89">
        <f t="shared" si="78"/>
        <v>13.856760172940968</v>
      </c>
      <c r="AK89">
        <f t="shared" si="79"/>
        <v>1.8125889560183004</v>
      </c>
      <c r="AL89">
        <f t="shared" si="87"/>
        <v>103.85676017294097</v>
      </c>
      <c r="AM89">
        <f t="shared" si="44"/>
        <v>31.578839392714499</v>
      </c>
      <c r="AN89">
        <v>31.73</v>
      </c>
      <c r="AO89">
        <f t="shared" si="88"/>
        <v>30.806631870089049</v>
      </c>
      <c r="AP89">
        <f t="shared" si="89"/>
        <v>7.5627679718610814</v>
      </c>
      <c r="AQ89">
        <f t="shared" si="94"/>
        <v>0.25840251847670148</v>
      </c>
      <c r="AR89">
        <f t="shared" si="97"/>
        <v>2.2222222222222223</v>
      </c>
      <c r="AU89">
        <f t="shared" si="90"/>
        <v>2.9413913867253445</v>
      </c>
      <c r="AV89">
        <f t="shared" si="91"/>
        <v>1.5103299217674775</v>
      </c>
      <c r="AW89">
        <f t="shared" si="92"/>
        <v>0.39027305551543573</v>
      </c>
      <c r="AX89" s="1">
        <f t="shared" si="93"/>
        <v>84.768584327241413</v>
      </c>
    </row>
    <row r="90" spans="1:57" x14ac:dyDescent="0.2">
      <c r="A90">
        <v>75</v>
      </c>
      <c r="B90">
        <f t="shared" si="64"/>
        <v>7.5</v>
      </c>
      <c r="C90">
        <f t="shared" si="65"/>
        <v>0.24497866312686414</v>
      </c>
      <c r="D90">
        <f t="shared" si="66"/>
        <v>14.036657444798836</v>
      </c>
      <c r="E90">
        <f t="shared" si="67"/>
        <v>30.923292192132454</v>
      </c>
      <c r="F90">
        <f t="shared" si="68"/>
        <v>0.92329219213245395</v>
      </c>
      <c r="G90">
        <f t="shared" si="80"/>
        <v>1.491986192611189</v>
      </c>
      <c r="H90">
        <f t="shared" si="61"/>
        <v>1.4331626631994245</v>
      </c>
      <c r="I90">
        <f t="shared" si="61"/>
        <v>1.4307482773789535</v>
      </c>
      <c r="J90">
        <f t="shared" si="61"/>
        <v>1.4306449384782194</v>
      </c>
      <c r="K90">
        <f t="shared" si="61"/>
        <v>1.4306405076529312</v>
      </c>
      <c r="L90">
        <f t="shared" si="61"/>
        <v>1.4306403176597002</v>
      </c>
      <c r="M90">
        <f t="shared" si="61"/>
        <v>1.430640309512788</v>
      </c>
      <c r="N90">
        <f t="shared" si="61"/>
        <v>1.4306403091634483</v>
      </c>
      <c r="O90">
        <f t="shared" si="61"/>
        <v>1.4306403091484685</v>
      </c>
      <c r="P90">
        <f t="shared" si="61"/>
        <v>1.4306403091478261</v>
      </c>
      <c r="Q90">
        <f t="shared" si="61"/>
        <v>1.4306403091477986</v>
      </c>
      <c r="R90">
        <f t="shared" si="61"/>
        <v>1.4306403091477977</v>
      </c>
      <c r="S90">
        <f t="shared" si="61"/>
        <v>1.4306403091477977</v>
      </c>
      <c r="T90">
        <f t="shared" si="69"/>
        <v>0.20418901159832104</v>
      </c>
      <c r="U90">
        <f t="shared" si="70"/>
        <v>11.699513636064868</v>
      </c>
      <c r="V90">
        <f t="shared" si="81"/>
        <v>1.0212149719220016</v>
      </c>
      <c r="W90" s="1">
        <f t="shared" si="71"/>
        <v>1.0787618732541655</v>
      </c>
      <c r="X90">
        <f t="shared" si="82"/>
        <v>0.30555555555555558</v>
      </c>
      <c r="Y90">
        <f t="shared" si="96"/>
        <v>2.2222222222222223</v>
      </c>
      <c r="Z90">
        <f t="shared" si="83"/>
        <v>0.16342431524123407</v>
      </c>
      <c r="AA90">
        <f t="shared" si="72"/>
        <v>9.3637996955028271</v>
      </c>
      <c r="AB90">
        <f t="shared" si="84"/>
        <v>1.0135039873262877</v>
      </c>
      <c r="AC90" s="1">
        <f t="shared" si="73"/>
        <v>1.2243096885963289</v>
      </c>
      <c r="AD90" s="2">
        <f t="shared" si="85"/>
        <v>70.149846871666142</v>
      </c>
      <c r="AE90">
        <f t="shared" si="86"/>
        <v>0.16489491297879377</v>
      </c>
      <c r="AF90">
        <f t="shared" si="74"/>
        <v>7.5</v>
      </c>
      <c r="AG90">
        <f t="shared" si="75"/>
        <v>7.6648949129787933</v>
      </c>
      <c r="AH90">
        <f t="shared" si="76"/>
        <v>31</v>
      </c>
      <c r="AI90">
        <f t="shared" si="77"/>
        <v>0.24497866312686414</v>
      </c>
      <c r="AJ90">
        <f t="shared" si="78"/>
        <v>14.036657444798836</v>
      </c>
      <c r="AK90">
        <f t="shared" si="79"/>
        <v>1.8157286631268643</v>
      </c>
      <c r="AL90">
        <f t="shared" si="87"/>
        <v>104.03665744479883</v>
      </c>
      <c r="AM90">
        <f t="shared" ref="AM90:AM115" si="98">AG90/SIN(AI90)</f>
        <v>31.603171335471053</v>
      </c>
      <c r="AN90">
        <v>31.73</v>
      </c>
      <c r="AO90">
        <f t="shared" si="88"/>
        <v>30.782621529611379</v>
      </c>
      <c r="AP90">
        <f t="shared" si="89"/>
        <v>7.6648949129787933</v>
      </c>
      <c r="AQ90">
        <f t="shared" si="94"/>
        <v>0.23439217799903178</v>
      </c>
      <c r="AR90">
        <f t="shared" si="97"/>
        <v>2.2222222222222223</v>
      </c>
      <c r="AU90">
        <f t="shared" si="90"/>
        <v>2.9538722286264214</v>
      </c>
      <c r="AV90">
        <f t="shared" si="91"/>
        <v>1.5108425407524431</v>
      </c>
      <c r="AW90">
        <f t="shared" si="92"/>
        <v>0.35412967374055604</v>
      </c>
      <c r="AX90" s="1">
        <f t="shared" si="93"/>
        <v>85.12827236601828</v>
      </c>
    </row>
    <row r="91" spans="1:57" x14ac:dyDescent="0.2">
      <c r="A91">
        <v>76</v>
      </c>
      <c r="B91">
        <f t="shared" si="64"/>
        <v>7.6000000000000005</v>
      </c>
      <c r="C91">
        <f t="shared" si="65"/>
        <v>0.2481134490966766</v>
      </c>
      <c r="D91">
        <f t="shared" si="66"/>
        <v>14.216272747859872</v>
      </c>
      <c r="E91">
        <f t="shared" si="67"/>
        <v>30.94769781421552</v>
      </c>
      <c r="F91">
        <f t="shared" si="68"/>
        <v>0.94769781421551968</v>
      </c>
      <c r="G91">
        <f t="shared" si="80"/>
        <v>1.4329604119007584</v>
      </c>
      <c r="H91">
        <f t="shared" si="61"/>
        <v>1.3726530280050018</v>
      </c>
      <c r="I91">
        <f t="shared" si="61"/>
        <v>1.3700034286684264</v>
      </c>
      <c r="J91">
        <f t="shared" si="61"/>
        <v>1.3698816692789864</v>
      </c>
      <c r="K91">
        <f t="shared" si="61"/>
        <v>1.3698760626420332</v>
      </c>
      <c r="L91">
        <f t="shared" si="61"/>
        <v>1.3698758044500308</v>
      </c>
      <c r="M91">
        <f t="shared" si="61"/>
        <v>1.369875792559945</v>
      </c>
      <c r="N91">
        <f t="shared" si="61"/>
        <v>1.3698757920123907</v>
      </c>
      <c r="O91">
        <f t="shared" si="61"/>
        <v>1.3698757919871747</v>
      </c>
      <c r="P91">
        <f t="shared" si="61"/>
        <v>1.3698757919860138</v>
      </c>
      <c r="Q91">
        <f t="shared" si="61"/>
        <v>1.3698757919859603</v>
      </c>
      <c r="R91">
        <f t="shared" si="61"/>
        <v>1.3698757919859577</v>
      </c>
      <c r="S91">
        <f t="shared" si="61"/>
        <v>1.3698757919859577</v>
      </c>
      <c r="T91">
        <f t="shared" si="69"/>
        <v>0.21138975447076797</v>
      </c>
      <c r="U91">
        <f t="shared" si="70"/>
        <v>12.112097980180879</v>
      </c>
      <c r="V91">
        <f t="shared" si="81"/>
        <v>1.022766514393183</v>
      </c>
      <c r="W91" s="1">
        <f t="shared" si="71"/>
        <v>1.0787618732541655</v>
      </c>
      <c r="X91">
        <f t="shared" si="82"/>
        <v>0.30555555555555558</v>
      </c>
      <c r="Y91">
        <f t="shared" si="96"/>
        <v>2.2222222222222223</v>
      </c>
      <c r="Z91">
        <f t="shared" si="83"/>
        <v>0.16549149648253211</v>
      </c>
      <c r="AA91">
        <f t="shared" si="72"/>
        <v>9.482243949341326</v>
      </c>
      <c r="AB91">
        <f t="shared" si="84"/>
        <v>1.0138517425765512</v>
      </c>
      <c r="AC91" s="1">
        <f t="shared" si="73"/>
        <v>1.2368458579698247</v>
      </c>
      <c r="AD91" s="2">
        <f t="shared" si="85"/>
        <v>70.868137652257971</v>
      </c>
      <c r="AE91">
        <f t="shared" si="86"/>
        <v>0.16701902863299545</v>
      </c>
      <c r="AF91">
        <f t="shared" si="74"/>
        <v>7.6000000000000005</v>
      </c>
      <c r="AG91">
        <f t="shared" si="75"/>
        <v>7.7670190286329959</v>
      </c>
      <c r="AH91">
        <f t="shared" si="76"/>
        <v>31</v>
      </c>
      <c r="AI91">
        <f t="shared" si="77"/>
        <v>0.2481134490966766</v>
      </c>
      <c r="AJ91">
        <f t="shared" si="78"/>
        <v>14.216272747859872</v>
      </c>
      <c r="AK91">
        <f t="shared" si="79"/>
        <v>1.8188634490966766</v>
      </c>
      <c r="AL91">
        <f t="shared" si="87"/>
        <v>104.21627274785988</v>
      </c>
      <c r="AM91">
        <f t="shared" si="98"/>
        <v>31.627810238867852</v>
      </c>
      <c r="AN91">
        <v>31.73</v>
      </c>
      <c r="AO91">
        <f t="shared" si="88"/>
        <v>30.758346088113672</v>
      </c>
      <c r="AP91">
        <f t="shared" si="89"/>
        <v>7.7670190286329959</v>
      </c>
      <c r="AQ91">
        <f t="shared" si="94"/>
        <v>0.21011673650132467</v>
      </c>
      <c r="AR91">
        <f t="shared" si="97"/>
        <v>2.2222222222222223</v>
      </c>
      <c r="AU91">
        <f t="shared" si="90"/>
        <v>2.9665042505459454</v>
      </c>
      <c r="AV91">
        <f t="shared" si="91"/>
        <v>1.5113609436718574</v>
      </c>
      <c r="AW91">
        <f t="shared" si="92"/>
        <v>0.31756222915989307</v>
      </c>
      <c r="AX91" s="1">
        <f t="shared" si="93"/>
        <v>85.492317293919172</v>
      </c>
    </row>
    <row r="92" spans="1:57" x14ac:dyDescent="0.2">
      <c r="A92">
        <v>77</v>
      </c>
      <c r="B92">
        <f t="shared" si="64"/>
        <v>7.7</v>
      </c>
      <c r="C92">
        <f t="shared" si="65"/>
        <v>0.25124326402411901</v>
      </c>
      <c r="D92">
        <f t="shared" si="66"/>
        <v>14.395603222773012</v>
      </c>
      <c r="E92">
        <f t="shared" si="67"/>
        <v>30.972407074685041</v>
      </c>
      <c r="F92">
        <f t="shared" si="68"/>
        <v>0.97240707468504084</v>
      </c>
      <c r="G92">
        <f t="shared" si="80"/>
        <v>1.3744138644283057</v>
      </c>
      <c r="H92">
        <f t="shared" si="61"/>
        <v>1.3126077369798805</v>
      </c>
      <c r="I92">
        <f t="shared" si="61"/>
        <v>1.3096975016654366</v>
      </c>
      <c r="J92">
        <f t="shared" si="61"/>
        <v>1.3095536975854141</v>
      </c>
      <c r="K92">
        <f t="shared" si="61"/>
        <v>1.3095465751920061</v>
      </c>
      <c r="L92">
        <f t="shared" si="61"/>
        <v>1.3095462223902334</v>
      </c>
      <c r="M92">
        <f t="shared" si="61"/>
        <v>1.309546204914394</v>
      </c>
      <c r="N92">
        <f t="shared" si="61"/>
        <v>1.3095462040487378</v>
      </c>
      <c r="O92">
        <f t="shared" si="61"/>
        <v>1.3095462040058581</v>
      </c>
      <c r="P92">
        <f t="shared" si="61"/>
        <v>1.309546204003734</v>
      </c>
      <c r="Q92">
        <f t="shared" si="61"/>
        <v>1.309546204003629</v>
      </c>
      <c r="R92">
        <f t="shared" si="61"/>
        <v>1.3095462040036239</v>
      </c>
      <c r="S92">
        <f t="shared" si="61"/>
        <v>1.3095462040036236</v>
      </c>
      <c r="T92">
        <f t="shared" si="69"/>
        <v>0.21899402375899013</v>
      </c>
      <c r="U92">
        <f t="shared" si="70"/>
        <v>12.547803366741435</v>
      </c>
      <c r="V92">
        <f t="shared" si="81"/>
        <v>1.02446788979631</v>
      </c>
      <c r="W92" s="1">
        <f t="shared" si="71"/>
        <v>1.0787618732541655</v>
      </c>
      <c r="X92">
        <f t="shared" si="82"/>
        <v>0.30555555555555558</v>
      </c>
      <c r="Y92">
        <f t="shared" si="96"/>
        <v>2.2222222222222223</v>
      </c>
      <c r="Z92">
        <f t="shared" si="83"/>
        <v>0.16755447398154222</v>
      </c>
      <c r="AA92">
        <f t="shared" si="72"/>
        <v>9.6004473393848784</v>
      </c>
      <c r="AB92">
        <f t="shared" si="84"/>
        <v>1.0142033508446511</v>
      </c>
      <c r="AC92" s="1">
        <f t="shared" si="73"/>
        <v>1.2495376389163435</v>
      </c>
      <c r="AD92" s="2">
        <f t="shared" si="85"/>
        <v>71.595344582187437</v>
      </c>
      <c r="AE92">
        <f t="shared" si="86"/>
        <v>0.16914028752641494</v>
      </c>
      <c r="AF92">
        <f t="shared" si="74"/>
        <v>7.7</v>
      </c>
      <c r="AG92">
        <f t="shared" si="75"/>
        <v>7.8691402875264149</v>
      </c>
      <c r="AH92">
        <f t="shared" si="76"/>
        <v>31</v>
      </c>
      <c r="AI92">
        <f t="shared" si="77"/>
        <v>0.25124326402411901</v>
      </c>
      <c r="AJ92">
        <f t="shared" si="78"/>
        <v>14.395603222773012</v>
      </c>
      <c r="AK92">
        <f t="shared" si="79"/>
        <v>1.821993264024119</v>
      </c>
      <c r="AL92">
        <f t="shared" si="87"/>
        <v>104.39560322277302</v>
      </c>
      <c r="AM92">
        <f t="shared" si="98"/>
        <v>31.652755365334055</v>
      </c>
      <c r="AN92">
        <v>31.73</v>
      </c>
      <c r="AO92">
        <f t="shared" si="88"/>
        <v>30.733807601864601</v>
      </c>
      <c r="AP92">
        <f t="shared" si="89"/>
        <v>7.8691402875264149</v>
      </c>
      <c r="AQ92">
        <f t="shared" si="94"/>
        <v>0.18557825025225372</v>
      </c>
      <c r="AR92">
        <f t="shared" si="97"/>
        <v>2.2222222222222223</v>
      </c>
      <c r="AU92">
        <f t="shared" si="90"/>
        <v>2.9792869044100492</v>
      </c>
      <c r="AV92">
        <f t="shared" si="91"/>
        <v>1.5118850903311389</v>
      </c>
      <c r="AW92">
        <f t="shared" si="92"/>
        <v>0.28057298964612332</v>
      </c>
      <c r="AX92" s="1">
        <f t="shared" si="93"/>
        <v>85.860703315886667</v>
      </c>
    </row>
    <row r="93" spans="1:57" x14ac:dyDescent="0.2">
      <c r="A93">
        <v>78</v>
      </c>
      <c r="B93">
        <f t="shared" si="64"/>
        <v>7.8000000000000007</v>
      </c>
      <c r="C93">
        <f t="shared" si="65"/>
        <v>0.25436805855326594</v>
      </c>
      <c r="D93">
        <f t="shared" si="66"/>
        <v>14.574646041568634</v>
      </c>
      <c r="E93">
        <f t="shared" si="67"/>
        <v>30.997419247414776</v>
      </c>
      <c r="F93">
        <f t="shared" si="68"/>
        <v>0.99741924741477561</v>
      </c>
      <c r="G93">
        <f t="shared" si="80"/>
        <v>1.316393232503176</v>
      </c>
      <c r="H93">
        <f t="shared" si="61"/>
        <v>1.2530736371491107</v>
      </c>
      <c r="I93">
        <f t="shared" si="61"/>
        <v>1.2498740078241142</v>
      </c>
      <c r="J93">
        <f t="shared" si="61"/>
        <v>1.2497037211707178</v>
      </c>
      <c r="K93">
        <f t="shared" si="61"/>
        <v>1.2496946339498758</v>
      </c>
      <c r="L93">
        <f t="shared" si="61"/>
        <v>1.2496941489474773</v>
      </c>
      <c r="M93">
        <f t="shared" si="61"/>
        <v>1.2496941230617713</v>
      </c>
      <c r="N93">
        <f t="shared" si="61"/>
        <v>1.2496941216801905</v>
      </c>
      <c r="O93">
        <f t="shared" si="61"/>
        <v>1.2496941216064521</v>
      </c>
      <c r="P93">
        <f t="shared" si="61"/>
        <v>1.2496941216025164</v>
      </c>
      <c r="Q93">
        <f t="shared" si="61"/>
        <v>1.2496941216023065</v>
      </c>
      <c r="R93">
        <f t="shared" si="61"/>
        <v>1.2496941216022954</v>
      </c>
      <c r="S93">
        <f t="shared" si="61"/>
        <v>1.2496941216022945</v>
      </c>
      <c r="T93">
        <f t="shared" si="69"/>
        <v>0.22704125742282796</v>
      </c>
      <c r="U93">
        <f t="shared" si="70"/>
        <v>13.008889491042188</v>
      </c>
      <c r="V93">
        <f t="shared" si="81"/>
        <v>1.0263392953013148</v>
      </c>
      <c r="W93" s="1">
        <f t="shared" si="71"/>
        <v>1.0787618732541655</v>
      </c>
      <c r="X93">
        <f t="shared" si="82"/>
        <v>0.30555555555555558</v>
      </c>
      <c r="Y93">
        <f t="shared" si="96"/>
        <v>2.2222222222222223</v>
      </c>
      <c r="Z93">
        <f t="shared" si="83"/>
        <v>0.16961320726763277</v>
      </c>
      <c r="AA93">
        <f t="shared" si="72"/>
        <v>9.7184075467687077</v>
      </c>
      <c r="AB93">
        <f t="shared" si="84"/>
        <v>1.0145587849620248</v>
      </c>
      <c r="AC93" s="1">
        <f t="shared" si="73"/>
        <v>1.2623846458415569</v>
      </c>
      <c r="AD93" s="2">
        <f t="shared" si="85"/>
        <v>72.331445567875292</v>
      </c>
      <c r="AE93">
        <f t="shared" si="86"/>
        <v>0.17125865859459541</v>
      </c>
      <c r="AF93" s="3">
        <f t="shared" si="74"/>
        <v>7.8000000000000007</v>
      </c>
      <c r="AG93" s="3">
        <f t="shared" si="75"/>
        <v>7.9712586585945964</v>
      </c>
      <c r="AH93" s="3">
        <f t="shared" si="76"/>
        <v>31</v>
      </c>
      <c r="AI93" s="3">
        <f t="shared" si="77"/>
        <v>0.25436805855326594</v>
      </c>
      <c r="AJ93" s="3">
        <f t="shared" si="78"/>
        <v>14.574646041568634</v>
      </c>
      <c r="AK93" s="3">
        <f t="shared" si="79"/>
        <v>1.825118058553266</v>
      </c>
      <c r="AL93" s="3">
        <f t="shared" si="87"/>
        <v>104.57464604156863</v>
      </c>
      <c r="AM93" s="3">
        <f t="shared" si="98"/>
        <v>31.678005970518182</v>
      </c>
      <c r="AN93">
        <v>31.73</v>
      </c>
      <c r="AO93">
        <f t="shared" si="88"/>
        <v>30.70900814039187</v>
      </c>
      <c r="AP93" s="3">
        <f t="shared" si="89"/>
        <v>7.9712586585945964</v>
      </c>
      <c r="AQ93">
        <f t="shared" si="94"/>
        <v>0.1607787887795219</v>
      </c>
      <c r="AR93">
        <f t="shared" si="97"/>
        <v>2.2222222222222223</v>
      </c>
      <c r="AU93">
        <f t="shared" si="90"/>
        <v>2.9922196410872379</v>
      </c>
      <c r="AV93">
        <f t="shared" si="91"/>
        <v>1.512414940229786</v>
      </c>
      <c r="AW93">
        <f t="shared" si="92"/>
        <v>0.24316424222219798</v>
      </c>
      <c r="AX93" s="1">
        <f t="shared" si="93"/>
        <v>86.233414606383363</v>
      </c>
      <c r="AZ93" s="3">
        <v>8</v>
      </c>
      <c r="BA93">
        <f>ASIN(AZ93/AN93)</f>
        <v>0.25487797154408953</v>
      </c>
      <c r="BB93">
        <f>BA93*180/$C$3</f>
        <v>14.603862765537519</v>
      </c>
      <c r="BC93">
        <f>AN93*COS(BA93)</f>
        <v>30.704932828456084</v>
      </c>
      <c r="BD93">
        <f>BD$15-(BC$84-BC93)</f>
        <v>0.15670347684373598</v>
      </c>
      <c r="BE93">
        <f>BD93*10</f>
        <v>1.5670347684373598</v>
      </c>
    </row>
    <row r="94" spans="1:57" x14ac:dyDescent="0.2">
      <c r="A94">
        <v>79</v>
      </c>
      <c r="B94">
        <f t="shared" si="64"/>
        <v>7.9</v>
      </c>
      <c r="C94">
        <f t="shared" si="65"/>
        <v>0.25748778387855825</v>
      </c>
      <c r="D94">
        <f t="shared" si="66"/>
        <v>14.753398407811709</v>
      </c>
      <c r="E94">
        <f t="shared" si="67"/>
        <v>31.022733599732952</v>
      </c>
      <c r="F94">
        <f t="shared" si="68"/>
        <v>1.0227335997329519</v>
      </c>
      <c r="G94">
        <f t="shared" si="80"/>
        <v>1.2589456192431723</v>
      </c>
      <c r="H94">
        <f t="shared" si="61"/>
        <v>1.1940979971278576</v>
      </c>
      <c r="I94">
        <f t="shared" si="61"/>
        <v>1.1905763313147291</v>
      </c>
      <c r="J94">
        <f t="shared" si="61"/>
        <v>1.1903740983476923</v>
      </c>
      <c r="K94">
        <f t="shared" si="61"/>
        <v>1.1903624487140652</v>
      </c>
      <c r="L94">
        <f t="shared" si="61"/>
        <v>1.1903617775161364</v>
      </c>
      <c r="M94">
        <f t="shared" si="61"/>
        <v>1.1903617388444205</v>
      </c>
      <c r="N94">
        <f t="shared" si="61"/>
        <v>1.1903617366163111</v>
      </c>
      <c r="O94">
        <f t="shared" si="61"/>
        <v>1.1903617364879364</v>
      </c>
      <c r="P94">
        <f t="shared" si="61"/>
        <v>1.1903617364805399</v>
      </c>
      <c r="Q94">
        <f t="shared" si="61"/>
        <v>1.1903617364801138</v>
      </c>
      <c r="R94">
        <f t="shared" si="61"/>
        <v>1.1903617364800894</v>
      </c>
      <c r="S94">
        <f t="shared" si="61"/>
        <v>1.1903617364800878</v>
      </c>
      <c r="T94">
        <f t="shared" si="69"/>
        <v>0.23557649777476813</v>
      </c>
      <c r="U94">
        <f t="shared" si="70"/>
        <v>13.49793716360282</v>
      </c>
      <c r="V94">
        <f t="shared" si="81"/>
        <v>1.0284045900332599</v>
      </c>
      <c r="W94" s="1">
        <f t="shared" si="71"/>
        <v>1.0787618732541655</v>
      </c>
      <c r="X94">
        <f t="shared" si="82"/>
        <v>0.30555555555555558</v>
      </c>
      <c r="Y94">
        <f t="shared" si="96"/>
        <v>2.2222222222222223</v>
      </c>
      <c r="Z94">
        <f t="shared" si="83"/>
        <v>0.17166765637608325</v>
      </c>
      <c r="AA94">
        <f t="shared" si="72"/>
        <v>9.8361222816154648</v>
      </c>
      <c r="AB94">
        <f t="shared" si="84"/>
        <v>1.0149180175598953</v>
      </c>
      <c r="AC94" s="1">
        <f t="shared" si="73"/>
        <v>1.2753864897087754</v>
      </c>
      <c r="AD94" s="2">
        <f t="shared" si="85"/>
        <v>73.076418318503769</v>
      </c>
      <c r="AE94">
        <f t="shared" si="86"/>
        <v>0.17337411100769359</v>
      </c>
      <c r="AF94" s="3">
        <f t="shared" si="74"/>
        <v>7.9</v>
      </c>
      <c r="AG94" s="3">
        <f t="shared" si="75"/>
        <v>8.0733741110076931</v>
      </c>
      <c r="AH94" s="3">
        <f t="shared" si="76"/>
        <v>31</v>
      </c>
      <c r="AI94" s="3">
        <f t="shared" si="77"/>
        <v>0.25748778387855825</v>
      </c>
      <c r="AJ94" s="3">
        <f t="shared" si="78"/>
        <v>14.753398407811709</v>
      </c>
      <c r="AK94" s="3">
        <f t="shared" si="79"/>
        <v>1.8282377838785584</v>
      </c>
      <c r="AL94" s="3">
        <f t="shared" si="87"/>
        <v>104.75339840781172</v>
      </c>
      <c r="AM94" s="3">
        <f t="shared" si="98"/>
        <v>31.703561303388923</v>
      </c>
      <c r="AN94" s="3">
        <v>32.200000000000003</v>
      </c>
      <c r="AO94">
        <f t="shared" si="88"/>
        <v>31.138455187853449</v>
      </c>
      <c r="AP94" s="3">
        <f t="shared" si="89"/>
        <v>8.0733741110076931</v>
      </c>
      <c r="AQ94">
        <f t="shared" ref="AQ94:AQ102" si="99">0.4-(BC$94-AO94)</f>
        <v>0.34807205458623047</v>
      </c>
      <c r="AR94">
        <f t="shared" ref="AR94:AR95" si="100">$AS$9</f>
        <v>1.7599999999999996</v>
      </c>
      <c r="AU94">
        <f t="shared" si="90"/>
        <v>2.8897608994805419</v>
      </c>
      <c r="AV94">
        <f t="shared" si="91"/>
        <v>1.3464409028870024</v>
      </c>
      <c r="AW94">
        <f t="shared" si="92"/>
        <v>0.46865845144681811</v>
      </c>
      <c r="AX94" s="1">
        <f t="shared" si="93"/>
        <v>83.280634327924886</v>
      </c>
      <c r="AZ94" s="3">
        <v>8</v>
      </c>
      <c r="BA94">
        <f>ASIN(AZ94/AN94)</f>
        <v>0.25107686653885519</v>
      </c>
      <c r="BB94">
        <f>BA94*180/$C$3</f>
        <v>14.386069067959234</v>
      </c>
      <c r="BC94">
        <f>AN94*COS(BA94)</f>
        <v>31.190383133267218</v>
      </c>
      <c r="BD94">
        <f>BD$15-(BC$94-BC94)</f>
        <v>0.4</v>
      </c>
      <c r="BE94">
        <f>BD94*10</f>
        <v>4</v>
      </c>
    </row>
    <row r="95" spans="1:57" x14ac:dyDescent="0.2">
      <c r="A95">
        <v>80</v>
      </c>
      <c r="B95">
        <f t="shared" si="64"/>
        <v>8</v>
      </c>
      <c r="C95">
        <f t="shared" si="65"/>
        <v>0.26060239174734096</v>
      </c>
      <c r="D95">
        <f t="shared" si="66"/>
        <v>14.931857556747213</v>
      </c>
      <c r="E95">
        <f t="shared" si="67"/>
        <v>31.048349392520048</v>
      </c>
      <c r="F95">
        <f t="shared" si="68"/>
        <v>1.0483493925200484</v>
      </c>
      <c r="G95">
        <f t="shared" si="80"/>
        <v>1.2021185422896716</v>
      </c>
      <c r="H95">
        <f t="shared" si="61"/>
        <v>1.1357285007958957</v>
      </c>
      <c r="I95">
        <f t="shared" si="61"/>
        <v>1.131847610595063</v>
      </c>
      <c r="J95">
        <f t="shared" si="61"/>
        <v>1.1316066649344774</v>
      </c>
      <c r="K95">
        <f t="shared" si="61"/>
        <v>1.1315916512982072</v>
      </c>
      <c r="L95">
        <f t="shared" si="61"/>
        <v>1.1315907155674709</v>
      </c>
      <c r="M95">
        <f t="shared" si="61"/>
        <v>1.1315906572468661</v>
      </c>
      <c r="N95">
        <f t="shared" si="61"/>
        <v>1.1315906536119571</v>
      </c>
      <c r="O95">
        <f t="shared" si="61"/>
        <v>1.1315906533854065</v>
      </c>
      <c r="P95">
        <f t="shared" si="61"/>
        <v>1.1315906533712867</v>
      </c>
      <c r="Q95">
        <f t="shared" si="61"/>
        <v>1.1315906533704068</v>
      </c>
      <c r="R95">
        <f t="shared" si="61"/>
        <v>1.1315906533703517</v>
      </c>
      <c r="S95">
        <f t="shared" si="61"/>
        <v>1.1315906533703481</v>
      </c>
      <c r="T95">
        <f t="shared" si="69"/>
        <v>0.24465149479023493</v>
      </c>
      <c r="U95">
        <f t="shared" si="70"/>
        <v>14.017911527054682</v>
      </c>
      <c r="V95">
        <f t="shared" si="81"/>
        <v>1.0306921591082916</v>
      </c>
      <c r="W95" s="1">
        <f t="shared" si="71"/>
        <v>1.0787618732541655</v>
      </c>
      <c r="X95">
        <f t="shared" si="82"/>
        <v>0.30555555555555558</v>
      </c>
      <c r="Y95">
        <f t="shared" si="96"/>
        <v>2.2222222222222223</v>
      </c>
      <c r="Z95">
        <f t="shared" si="83"/>
        <v>0.17371778185023046</v>
      </c>
      <c r="AA95">
        <f t="shared" si="72"/>
        <v>9.9535892831581982</v>
      </c>
      <c r="AB95">
        <f t="shared" si="84"/>
        <v>1.0152810210742815</v>
      </c>
      <c r="AC95" s="1">
        <f t="shared" si="73"/>
        <v>1.2885427780918903</v>
      </c>
      <c r="AD95" s="2">
        <f t="shared" si="85"/>
        <v>73.830240349049888</v>
      </c>
      <c r="AE95">
        <f t="shared" si="86"/>
        <v>0.17548661417223704</v>
      </c>
      <c r="AF95" s="3">
        <f t="shared" si="74"/>
        <v>8</v>
      </c>
      <c r="AG95">
        <f t="shared" si="75"/>
        <v>8.1754866141722378</v>
      </c>
      <c r="AH95">
        <f t="shared" si="76"/>
        <v>31</v>
      </c>
      <c r="AI95">
        <f t="shared" si="77"/>
        <v>0.26060239174734096</v>
      </c>
      <c r="AJ95">
        <f t="shared" si="78"/>
        <v>14.931857556747213</v>
      </c>
      <c r="AK95">
        <f t="shared" si="79"/>
        <v>1.8313523917473411</v>
      </c>
      <c r="AL95">
        <f t="shared" si="87"/>
        <v>104.93185755674722</v>
      </c>
      <c r="AM95">
        <f t="shared" si="98"/>
        <v>31.729420606336298</v>
      </c>
      <c r="AN95">
        <v>32.200000000000003</v>
      </c>
      <c r="AO95">
        <f t="shared" si="88"/>
        <v>31.112765055160132</v>
      </c>
      <c r="AP95">
        <f t="shared" si="89"/>
        <v>8.1754866141722378</v>
      </c>
      <c r="AQ95">
        <f t="shared" si="99"/>
        <v>0.3223819218929137</v>
      </c>
      <c r="AR95">
        <f t="shared" si="100"/>
        <v>1.7599999999999996</v>
      </c>
      <c r="AU95">
        <f t="shared" si="90"/>
        <v>2.90711341031278</v>
      </c>
      <c r="AV95">
        <f t="shared" si="91"/>
        <v>1.346922481468922</v>
      </c>
      <c r="AW95">
        <f t="shared" si="92"/>
        <v>0.43422345821672348</v>
      </c>
      <c r="AX95" s="1">
        <f t="shared" si="93"/>
        <v>83.780720030361636</v>
      </c>
    </row>
    <row r="96" spans="1:57" x14ac:dyDescent="0.2">
      <c r="A96">
        <v>81</v>
      </c>
      <c r="B96">
        <f t="shared" si="64"/>
        <v>8.1</v>
      </c>
      <c r="C96">
        <f t="shared" si="65"/>
        <v>0.26371183446226609</v>
      </c>
      <c r="D96">
        <f t="shared" si="66"/>
        <v>15.110020755437816</v>
      </c>
      <c r="E96">
        <f t="shared" si="67"/>
        <v>31.074265880306811</v>
      </c>
      <c r="F96">
        <f t="shared" si="68"/>
        <v>1.074265880306811</v>
      </c>
      <c r="G96">
        <f t="shared" si="80"/>
        <v>1.1459599275041403</v>
      </c>
      <c r="H96">
        <f t="shared" si="61"/>
        <v>1.0780132409536696</v>
      </c>
      <c r="I96">
        <f t="shared" si="61"/>
        <v>1.0737305920605043</v>
      </c>
      <c r="J96">
        <f t="shared" si="61"/>
        <v>1.0734425003494372</v>
      </c>
      <c r="K96">
        <f t="shared" si="61"/>
        <v>1.0734230380404042</v>
      </c>
      <c r="L96">
        <f t="shared" si="61"/>
        <v>1.07342172286893</v>
      </c>
      <c r="M96">
        <f t="shared" si="61"/>
        <v>1.0734216339940961</v>
      </c>
      <c r="N96">
        <f t="shared" si="61"/>
        <v>1.073421627988228</v>
      </c>
      <c r="O96">
        <f t="shared" si="61"/>
        <v>1.0734216275823711</v>
      </c>
      <c r="P96">
        <f t="shared" si="61"/>
        <v>1.0734216275549446</v>
      </c>
      <c r="Q96">
        <f t="shared" si="61"/>
        <v>1.0734216275530912</v>
      </c>
      <c r="R96">
        <f t="shared" si="61"/>
        <v>1.0734216275529658</v>
      </c>
      <c r="S96">
        <f t="shared" si="61"/>
        <v>1.0734216275529576</v>
      </c>
      <c r="T96">
        <f t="shared" si="69"/>
        <v>0.25432609851330534</v>
      </c>
      <c r="U96">
        <f t="shared" si="70"/>
        <v>14.572241837464574</v>
      </c>
      <c r="V96">
        <f t="shared" si="81"/>
        <v>1.0332360369541396</v>
      </c>
      <c r="W96" s="1">
        <f t="shared" si="71"/>
        <v>1.0787618732541657</v>
      </c>
      <c r="X96">
        <f t="shared" si="82"/>
        <v>0.18999999999999989</v>
      </c>
      <c r="Y96">
        <f>$AS$9</f>
        <v>1.7599999999999996</v>
      </c>
      <c r="Z96">
        <f t="shared" si="83"/>
        <v>0.19777100852663693</v>
      </c>
      <c r="AA96">
        <f t="shared" si="72"/>
        <v>11.331778301701304</v>
      </c>
      <c r="AB96">
        <f t="shared" si="84"/>
        <v>1.019880557159937</v>
      </c>
      <c r="AC96" s="1">
        <f t="shared" si="73"/>
        <v>1.2208671258731556</v>
      </c>
      <c r="AD96" s="2">
        <f t="shared" si="85"/>
        <v>69.952596739509147</v>
      </c>
      <c r="AE96">
        <f t="shared" si="86"/>
        <v>0.20039049596441336</v>
      </c>
      <c r="AF96">
        <f t="shared" si="74"/>
        <v>8.1</v>
      </c>
      <c r="AG96">
        <f t="shared" si="75"/>
        <v>8.3003904959644128</v>
      </c>
      <c r="AH96">
        <f t="shared" si="76"/>
        <v>31</v>
      </c>
      <c r="AI96">
        <f t="shared" si="77"/>
        <v>0.26371183446226609</v>
      </c>
      <c r="AJ96">
        <f t="shared" si="78"/>
        <v>15.110020755437816</v>
      </c>
      <c r="AK96">
        <f t="shared" si="79"/>
        <v>1.8344618344622661</v>
      </c>
      <c r="AL96">
        <f t="shared" si="87"/>
        <v>105.11002075543782</v>
      </c>
      <c r="AM96">
        <f t="shared" si="98"/>
        <v>31.843029775551837</v>
      </c>
      <c r="AN96">
        <v>32.200000000000003</v>
      </c>
      <c r="AO96">
        <f t="shared" si="88"/>
        <v>31.086816458380071</v>
      </c>
      <c r="AP96">
        <f t="shared" si="89"/>
        <v>8.3003904959644128</v>
      </c>
      <c r="AQ96">
        <f t="shared" si="99"/>
        <v>0.29643332511285225</v>
      </c>
      <c r="AR96">
        <f>$AS$9</f>
        <v>1.7599999999999996</v>
      </c>
      <c r="AU96">
        <f t="shared" si="90"/>
        <v>2.9319385491669867</v>
      </c>
      <c r="AV96">
        <f t="shared" si="91"/>
        <v>1.3530244556312496</v>
      </c>
      <c r="AW96">
        <f t="shared" si="92"/>
        <v>0.40108153834177818</v>
      </c>
      <c r="AX96" s="1">
        <f t="shared" si="93"/>
        <v>84.496160990002551</v>
      </c>
    </row>
    <row r="97" spans="1:57" x14ac:dyDescent="0.2">
      <c r="A97">
        <v>82</v>
      </c>
      <c r="B97">
        <f t="shared" si="64"/>
        <v>8.2000000000000011</v>
      </c>
      <c r="C97">
        <f t="shared" si="65"/>
        <v>0.26681606488356052</v>
      </c>
      <c r="D97">
        <f t="shared" si="66"/>
        <v>15.287885302893805</v>
      </c>
      <c r="E97">
        <f t="shared" si="67"/>
        <v>31.100482311372598</v>
      </c>
      <c r="F97">
        <f t="shared" si="68"/>
        <v>1.1004823113725983</v>
      </c>
      <c r="G97">
        <f t="shared" si="80"/>
        <v>1.090518102647511</v>
      </c>
      <c r="H97">
        <f t="shared" si="61"/>
        <v>1.0210007129613938</v>
      </c>
      <c r="I97">
        <f t="shared" si="61"/>
        <v>1.0162674474431415</v>
      </c>
      <c r="J97">
        <f t="shared" si="61"/>
        <v>1.0159216250251637</v>
      </c>
      <c r="K97">
        <f t="shared" si="61"/>
        <v>1.0158962321861609</v>
      </c>
      <c r="L97">
        <f t="shared" si="61"/>
        <v>1.0158943669748501</v>
      </c>
      <c r="M97">
        <f t="shared" si="61"/>
        <v>1.0158942299635225</v>
      </c>
      <c r="N97">
        <f t="shared" si="61"/>
        <v>1.0158942198991721</v>
      </c>
      <c r="O97">
        <f t="shared" si="61"/>
        <v>1.0158942191598814</v>
      </c>
      <c r="P97">
        <f t="shared" si="61"/>
        <v>1.015894219105576</v>
      </c>
      <c r="Q97">
        <f t="shared" si="61"/>
        <v>1.0158942191015867</v>
      </c>
      <c r="R97">
        <f t="shared" si="61"/>
        <v>1.0158942191012936</v>
      </c>
      <c r="S97">
        <f t="shared" si="61"/>
        <v>1.0158942191012721</v>
      </c>
      <c r="T97">
        <f t="shared" si="69"/>
        <v>0.26467003861584254</v>
      </c>
      <c r="U97">
        <f t="shared" si="70"/>
        <v>15.164923428569681</v>
      </c>
      <c r="V97">
        <f t="shared" si="81"/>
        <v>1.0360773871628268</v>
      </c>
      <c r="W97" s="1">
        <f t="shared" si="71"/>
        <v>1.0787618732541659</v>
      </c>
      <c r="X97">
        <f t="shared" si="82"/>
        <v>0.18999999999999989</v>
      </c>
      <c r="Y97">
        <f t="shared" ref="Y97:Y115" si="101">$AS$9</f>
        <v>1.7599999999999996</v>
      </c>
      <c r="Z97">
        <f t="shared" si="83"/>
        <v>0.2000744925300546</v>
      </c>
      <c r="AA97">
        <f t="shared" si="72"/>
        <v>11.463762105812453</v>
      </c>
      <c r="AB97">
        <f t="shared" si="84"/>
        <v>1.0203542555126961</v>
      </c>
      <c r="AC97" s="1">
        <f t="shared" si="73"/>
        <v>1.2343694293198395</v>
      </c>
      <c r="AD97" s="2">
        <f t="shared" si="85"/>
        <v>70.726244557558843</v>
      </c>
      <c r="AE97">
        <f t="shared" si="86"/>
        <v>0.20278759020923398</v>
      </c>
      <c r="AF97">
        <f t="shared" si="74"/>
        <v>8.2000000000000011</v>
      </c>
      <c r="AG97">
        <f t="shared" si="75"/>
        <v>8.4027875902092344</v>
      </c>
      <c r="AH97">
        <f t="shared" si="76"/>
        <v>31</v>
      </c>
      <c r="AI97">
        <f t="shared" si="77"/>
        <v>0.26681606488356052</v>
      </c>
      <c r="AJ97">
        <f t="shared" si="78"/>
        <v>15.287885302893805</v>
      </c>
      <c r="AK97">
        <f t="shared" si="79"/>
        <v>1.8375660648835606</v>
      </c>
      <c r="AL97">
        <f t="shared" si="87"/>
        <v>105.28788530289381</v>
      </c>
      <c r="AM97">
        <f t="shared" si="98"/>
        <v>31.869603270185788</v>
      </c>
      <c r="AN97">
        <v>32.200000000000003</v>
      </c>
      <c r="AO97">
        <f t="shared" si="88"/>
        <v>31.060611547067879</v>
      </c>
      <c r="AP97">
        <f t="shared" si="89"/>
        <v>8.4027875902092344</v>
      </c>
      <c r="AQ97">
        <f t="shared" si="99"/>
        <v>0.27022841380066043</v>
      </c>
      <c r="AR97">
        <f t="shared" ref="AR97:AR115" si="102">$AS$9</f>
        <v>1.7599999999999996</v>
      </c>
      <c r="AU97">
        <f t="shared" si="90"/>
        <v>2.9497022577119911</v>
      </c>
      <c r="AV97">
        <f t="shared" si="91"/>
        <v>1.3536528875112142</v>
      </c>
      <c r="AW97">
        <f t="shared" si="92"/>
        <v>0.36579547262883921</v>
      </c>
      <c r="AX97" s="1">
        <f t="shared" si="93"/>
        <v>85.008097086829892</v>
      </c>
    </row>
    <row r="98" spans="1:57" x14ac:dyDescent="0.2">
      <c r="A98">
        <v>83</v>
      </c>
      <c r="B98">
        <f t="shared" si="64"/>
        <v>8.3000000000000007</v>
      </c>
      <c r="C98">
        <f t="shared" si="65"/>
        <v>0.26991503643115999</v>
      </c>
      <c r="D98">
        <f t="shared" si="66"/>
        <v>15.465448530195383</v>
      </c>
      <c r="E98">
        <f t="shared" si="67"/>
        <v>31.126997927843924</v>
      </c>
      <c r="F98">
        <f t="shared" si="68"/>
        <v>1.1269979278439237</v>
      </c>
      <c r="G98">
        <f t="shared" si="80"/>
        <v>1.0358417910443845</v>
      </c>
      <c r="H98">
        <f t="shared" si="61"/>
        <v>0.96473980836317186</v>
      </c>
      <c r="I98">
        <f t="shared" si="61"/>
        <v>0.95949954368519952</v>
      </c>
      <c r="J98">
        <f t="shared" si="61"/>
        <v>0.95908260384931709</v>
      </c>
      <c r="K98">
        <f t="shared" si="61"/>
        <v>0.95904923449949986</v>
      </c>
      <c r="L98">
        <f t="shared" si="61"/>
        <v>0.95904656256401333</v>
      </c>
      <c r="M98">
        <f t="shared" si="61"/>
        <v>0.95904634860996352</v>
      </c>
      <c r="N98">
        <f t="shared" si="61"/>
        <v>0.95904633147763629</v>
      </c>
      <c r="O98">
        <f t="shared" si="61"/>
        <v>0.95904633010576834</v>
      </c>
      <c r="P98">
        <f t="shared" si="61"/>
        <v>0.9590463299959161</v>
      </c>
      <c r="Q98">
        <f t="shared" ref="Q98:S98" si="103">(($F$4*SQRT($G$15)-$F98)/$F$4)^2*(COS(ASIN(SIN($C98)/SQRT(P98))))^2</f>
        <v>0.95904632998711992</v>
      </c>
      <c r="R98">
        <f t="shared" si="103"/>
        <v>0.95904632998641537</v>
      </c>
      <c r="S98">
        <f t="shared" si="103"/>
        <v>0.95904632998635897</v>
      </c>
      <c r="T98">
        <f t="shared" si="69"/>
        <v>0.27576523129559055</v>
      </c>
      <c r="U98">
        <f t="shared" si="70"/>
        <v>15.800649891200475</v>
      </c>
      <c r="V98">
        <f t="shared" si="81"/>
        <v>1.0392664811115635</v>
      </c>
      <c r="W98" s="1">
        <f t="shared" si="71"/>
        <v>1.0787618732541666</v>
      </c>
      <c r="X98">
        <f t="shared" si="82"/>
        <v>0.18999999999999989</v>
      </c>
      <c r="Y98">
        <f t="shared" si="101"/>
        <v>1.7599999999999996</v>
      </c>
      <c r="Z98">
        <f t="shared" si="83"/>
        <v>0.20237319791704317</v>
      </c>
      <c r="AA98">
        <f t="shared" si="72"/>
        <v>11.595472107295167</v>
      </c>
      <c r="AB98">
        <f t="shared" si="84"/>
        <v>1.0208328122755295</v>
      </c>
      <c r="AC98" s="1">
        <f t="shared" si="73"/>
        <v>1.2480254575224732</v>
      </c>
      <c r="AD98" s="2">
        <f t="shared" si="85"/>
        <v>71.508700415102709</v>
      </c>
      <c r="AE98">
        <f t="shared" si="86"/>
        <v>0.20518194515689361</v>
      </c>
      <c r="AF98">
        <f t="shared" si="74"/>
        <v>8.3000000000000007</v>
      </c>
      <c r="AG98">
        <f t="shared" si="75"/>
        <v>8.5051819451568935</v>
      </c>
      <c r="AH98">
        <f t="shared" si="76"/>
        <v>31</v>
      </c>
      <c r="AI98">
        <f t="shared" si="77"/>
        <v>0.26991503643115999</v>
      </c>
      <c r="AJ98">
        <f t="shared" si="78"/>
        <v>15.465448530195383</v>
      </c>
      <c r="AK98">
        <f t="shared" si="79"/>
        <v>1.8406650364311601</v>
      </c>
      <c r="AL98">
        <f t="shared" si="87"/>
        <v>105.46544853019539</v>
      </c>
      <c r="AM98">
        <f t="shared" si="98"/>
        <v>31.896479612389665</v>
      </c>
      <c r="AN98">
        <v>32.200000000000003</v>
      </c>
      <c r="AO98">
        <f t="shared" si="88"/>
        <v>31.034152482012647</v>
      </c>
      <c r="AP98">
        <f t="shared" si="89"/>
        <v>8.5051819451568935</v>
      </c>
      <c r="AQ98">
        <f t="shared" si="99"/>
        <v>0.24376934874542899</v>
      </c>
      <c r="AR98">
        <f t="shared" si="102"/>
        <v>1.7599999999999996</v>
      </c>
      <c r="AU98">
        <f t="shared" si="90"/>
        <v>2.9676501903383112</v>
      </c>
      <c r="AV98">
        <f t="shared" si="91"/>
        <v>1.3542877648004965</v>
      </c>
      <c r="AW98">
        <f t="shared" si="92"/>
        <v>0.33013384643931976</v>
      </c>
      <c r="AX98" s="1">
        <f t="shared" si="93"/>
        <v>85.525342376661129</v>
      </c>
      <c r="AZ98">
        <v>8.5</v>
      </c>
      <c r="BA98">
        <f>ASIN(AZ98/AN98)</f>
        <v>0.26714123425349101</v>
      </c>
      <c r="BB98">
        <f>BA98*180/$C$3</f>
        <v>15.306516684904784</v>
      </c>
      <c r="BC98">
        <f>AN98*COS(BA98)</f>
        <v>31.057849249424859</v>
      </c>
      <c r="BD98">
        <f>BD$15-(BC$94-BC98)</f>
        <v>0.26746611615764027</v>
      </c>
      <c r="BE98">
        <f>BD98*10</f>
        <v>2.6746611615764024</v>
      </c>
    </row>
    <row r="99" spans="1:57" x14ac:dyDescent="0.2">
      <c r="A99">
        <v>84</v>
      </c>
      <c r="B99">
        <f t="shared" si="64"/>
        <v>8.4</v>
      </c>
      <c r="C99">
        <f t="shared" si="65"/>
        <v>0.2730087030867106</v>
      </c>
      <c r="D99">
        <f t="shared" si="66"/>
        <v>15.642707800607324</v>
      </c>
      <c r="E99">
        <f t="shared" si="67"/>
        <v>31.15381196579321</v>
      </c>
      <c r="F99">
        <f t="shared" si="68"/>
        <v>1.15381196579321</v>
      </c>
      <c r="G99">
        <f t="shared" si="80"/>
        <v>0.98198010523365864</v>
      </c>
      <c r="H99">
        <f t="shared" ref="H99:S115" si="104">(($F$4*SQRT($G$15)-$F99)/$F$4)^2*(COS(ASIN(SIN($C99)/SQRT(G99))))^2</f>
        <v>0.90927980849775358</v>
      </c>
      <c r="I99">
        <f t="shared" si="104"/>
        <v>0.90346714984626464</v>
      </c>
      <c r="J99">
        <f t="shared" si="104"/>
        <v>0.90296201912904483</v>
      </c>
      <c r="K99">
        <f t="shared" si="104"/>
        <v>0.90291781520721659</v>
      </c>
      <c r="L99">
        <f t="shared" si="104"/>
        <v>0.90291394457444252</v>
      </c>
      <c r="M99">
        <f t="shared" si="104"/>
        <v>0.90291360563176182</v>
      </c>
      <c r="N99">
        <f t="shared" si="104"/>
        <v>0.90291357595116872</v>
      </c>
      <c r="O99">
        <f t="shared" si="104"/>
        <v>0.9029135733520921</v>
      </c>
      <c r="P99">
        <f t="shared" si="104"/>
        <v>0.90291357312449572</v>
      </c>
      <c r="Q99">
        <f t="shared" si="104"/>
        <v>0.90291357310456544</v>
      </c>
      <c r="R99">
        <f t="shared" si="104"/>
        <v>0.90291357310282028</v>
      </c>
      <c r="S99">
        <f t="shared" si="104"/>
        <v>0.9029135731026674</v>
      </c>
      <c r="T99">
        <f t="shared" si="69"/>
        <v>0.2877088183665702</v>
      </c>
      <c r="U99">
        <f t="shared" si="70"/>
        <v>16.484987205469562</v>
      </c>
      <c r="V99">
        <f t="shared" si="81"/>
        <v>1.0428653879938041</v>
      </c>
      <c r="W99" s="1">
        <f t="shared" si="71"/>
        <v>1.0787618732541693</v>
      </c>
      <c r="X99">
        <f t="shared" si="82"/>
        <v>0.18999999999999989</v>
      </c>
      <c r="Y99">
        <f t="shared" si="101"/>
        <v>1.7599999999999996</v>
      </c>
      <c r="Z99">
        <f t="shared" si="83"/>
        <v>0.20466708388942306</v>
      </c>
      <c r="AA99">
        <f t="shared" si="72"/>
        <v>11.726905968516999</v>
      </c>
      <c r="AB99">
        <f t="shared" si="84"/>
        <v>1.0213161956425802</v>
      </c>
      <c r="AC99" s="1">
        <f t="shared" si="73"/>
        <v>1.2618348050211781</v>
      </c>
      <c r="AD99" s="2">
        <f t="shared" si="85"/>
        <v>72.29994108031579</v>
      </c>
      <c r="AE99">
        <f t="shared" si="86"/>
        <v>0.20757353271029816</v>
      </c>
      <c r="AF99">
        <f t="shared" si="74"/>
        <v>8.4</v>
      </c>
      <c r="AG99">
        <f t="shared" si="75"/>
        <v>8.6075735327102993</v>
      </c>
      <c r="AH99">
        <f t="shared" si="76"/>
        <v>31</v>
      </c>
      <c r="AI99">
        <f t="shared" si="77"/>
        <v>0.2730087030867106</v>
      </c>
      <c r="AJ99">
        <f t="shared" si="78"/>
        <v>15.642707800607324</v>
      </c>
      <c r="AK99">
        <f t="shared" si="79"/>
        <v>1.8437587030867106</v>
      </c>
      <c r="AL99">
        <f t="shared" si="87"/>
        <v>105.64270780060733</v>
      </c>
      <c r="AM99">
        <f t="shared" si="98"/>
        <v>31.92365801426131</v>
      </c>
      <c r="AN99">
        <v>32.200000000000003</v>
      </c>
      <c r="AO99">
        <f t="shared" si="88"/>
        <v>31.007441434796654</v>
      </c>
      <c r="AP99">
        <f t="shared" si="89"/>
        <v>8.6075735327102993</v>
      </c>
      <c r="AQ99">
        <f t="shared" si="99"/>
        <v>0.2170583015294355</v>
      </c>
      <c r="AR99">
        <f t="shared" si="102"/>
        <v>1.7599999999999996</v>
      </c>
      <c r="AU99">
        <f t="shared" si="90"/>
        <v>2.9857813068341885</v>
      </c>
      <c r="AV99">
        <f t="shared" si="91"/>
        <v>1.3549290453038589</v>
      </c>
      <c r="AW99">
        <f t="shared" si="92"/>
        <v>0.29409859726655518</v>
      </c>
      <c r="AX99" s="1">
        <f t="shared" si="93"/>
        <v>86.047866881412233</v>
      </c>
    </row>
    <row r="100" spans="1:57" x14ac:dyDescent="0.2">
      <c r="A100">
        <v>85</v>
      </c>
      <c r="B100">
        <f t="shared" si="64"/>
        <v>8.5</v>
      </c>
      <c r="C100">
        <f t="shared" si="65"/>
        <v>0.27609701939543646</v>
      </c>
      <c r="D100">
        <f t="shared" si="66"/>
        <v>15.819660509685995</v>
      </c>
      <c r="E100">
        <f t="shared" si="67"/>
        <v>31.180923655337729</v>
      </c>
      <c r="F100">
        <f t="shared" si="68"/>
        <v>1.1809236553377289</v>
      </c>
      <c r="G100">
        <f t="shared" si="80"/>
        <v>0.92898254060729057</v>
      </c>
      <c r="H100">
        <f t="shared" si="104"/>
        <v>0.85467037809764801</v>
      </c>
      <c r="I100">
        <f t="shared" si="104"/>
        <v>0.84820905963104665</v>
      </c>
      <c r="J100">
        <f t="shared" si="104"/>
        <v>0.84759375945437732</v>
      </c>
      <c r="K100">
        <f t="shared" si="104"/>
        <v>0.84753467627819346</v>
      </c>
      <c r="L100">
        <f t="shared" si="104"/>
        <v>0.84752899840016371</v>
      </c>
      <c r="M100">
        <f t="shared" si="104"/>
        <v>0.8475284527158522</v>
      </c>
      <c r="N100">
        <f t="shared" si="104"/>
        <v>0.84752840027133824</v>
      </c>
      <c r="O100">
        <f t="shared" si="104"/>
        <v>0.8475283952310082</v>
      </c>
      <c r="P100">
        <f t="shared" si="104"/>
        <v>0.84752839474659281</v>
      </c>
      <c r="Q100">
        <f t="shared" si="104"/>
        <v>0.84752839470003682</v>
      </c>
      <c r="R100">
        <f t="shared" si="104"/>
        <v>0.8475283946955624</v>
      </c>
      <c r="S100">
        <f t="shared" si="104"/>
        <v>0.8475283946951323</v>
      </c>
      <c r="T100">
        <f t="shared" si="69"/>
        <v>0.30061724543527607</v>
      </c>
      <c r="U100">
        <f t="shared" si="70"/>
        <v>17.224607409947378</v>
      </c>
      <c r="V100">
        <f t="shared" si="81"/>
        <v>1.0469517021419155</v>
      </c>
      <c r="W100" s="1">
        <f t="shared" si="71"/>
        <v>1.0787618732541773</v>
      </c>
      <c r="X100">
        <f t="shared" si="82"/>
        <v>0.18999999999999989</v>
      </c>
      <c r="Y100">
        <f t="shared" si="101"/>
        <v>1.7599999999999996</v>
      </c>
      <c r="Z100">
        <f t="shared" si="83"/>
        <v>0.20695611019078228</v>
      </c>
      <c r="AA100">
        <f t="shared" si="72"/>
        <v>11.858061382887414</v>
      </c>
      <c r="AB100">
        <f t="shared" si="84"/>
        <v>1.0218043735954185</v>
      </c>
      <c r="AC100" s="1">
        <f t="shared" si="73"/>
        <v>1.2757970632189388</v>
      </c>
      <c r="AD100" s="2">
        <f t="shared" si="85"/>
        <v>73.0999431416231</v>
      </c>
      <c r="AE100">
        <f t="shared" si="86"/>
        <v>0.20996232495075251</v>
      </c>
      <c r="AF100">
        <f t="shared" si="74"/>
        <v>8.5</v>
      </c>
      <c r="AG100">
        <f t="shared" si="75"/>
        <v>8.7099623249507516</v>
      </c>
      <c r="AH100">
        <f t="shared" si="76"/>
        <v>31</v>
      </c>
      <c r="AI100">
        <f t="shared" si="77"/>
        <v>0.27609701939543646</v>
      </c>
      <c r="AJ100">
        <f t="shared" si="78"/>
        <v>15.819660509685995</v>
      </c>
      <c r="AK100">
        <f t="shared" si="79"/>
        <v>1.8468470193954365</v>
      </c>
      <c r="AL100">
        <f t="shared" si="87"/>
        <v>105.819660509686</v>
      </c>
      <c r="AM100">
        <f t="shared" si="98"/>
        <v>31.951137681783216</v>
      </c>
      <c r="AN100">
        <v>32.200000000000003</v>
      </c>
      <c r="AO100">
        <f t="shared" si="88"/>
        <v>30.980480587355359</v>
      </c>
      <c r="AP100">
        <f t="shared" si="89"/>
        <v>8.7099623249507516</v>
      </c>
      <c r="AQ100">
        <f t="shared" si="99"/>
        <v>0.19009745408814072</v>
      </c>
      <c r="AR100">
        <f t="shared" si="102"/>
        <v>1.7599999999999996</v>
      </c>
      <c r="AU100">
        <f t="shared" si="90"/>
        <v>3.0040945647269046</v>
      </c>
      <c r="AV100">
        <f t="shared" si="91"/>
        <v>1.3555766865440542</v>
      </c>
      <c r="AW100">
        <f t="shared" si="92"/>
        <v>0.25769167693326223</v>
      </c>
      <c r="AX100" s="1">
        <f t="shared" si="93"/>
        <v>86.575640557840075</v>
      </c>
    </row>
    <row r="101" spans="1:57" x14ac:dyDescent="0.2">
      <c r="A101">
        <v>86</v>
      </c>
      <c r="B101">
        <f t="shared" si="64"/>
        <v>8.6</v>
      </c>
      <c r="C101">
        <f t="shared" si="65"/>
        <v>0.27917994046787675</v>
      </c>
      <c r="D101">
        <f t="shared" si="66"/>
        <v>15.996304085378899</v>
      </c>
      <c r="E101">
        <f t="shared" si="67"/>
        <v>31.208332220738743</v>
      </c>
      <c r="F101">
        <f t="shared" si="68"/>
        <v>1.2083322207387432</v>
      </c>
      <c r="G101">
        <f t="shared" si="80"/>
        <v>0.87689896903878151</v>
      </c>
      <c r="H101">
        <f t="shared" si="104"/>
        <v>0.80096155887819998</v>
      </c>
      <c r="I101">
        <f t="shared" si="104"/>
        <v>0.79376209943101661</v>
      </c>
      <c r="J101">
        <f t="shared" si="104"/>
        <v>0.79300804412686954</v>
      </c>
      <c r="K101">
        <f t="shared" si="104"/>
        <v>0.79292827394374443</v>
      </c>
      <c r="L101">
        <f t="shared" si="104"/>
        <v>0.79291982632250946</v>
      </c>
      <c r="M101">
        <f t="shared" si="104"/>
        <v>0.79291893162424898</v>
      </c>
      <c r="N101">
        <f t="shared" si="104"/>
        <v>0.79291883686450693</v>
      </c>
      <c r="O101">
        <f t="shared" si="104"/>
        <v>0.79291882682825177</v>
      </c>
      <c r="P101">
        <f t="shared" si="104"/>
        <v>0.79291882576528527</v>
      </c>
      <c r="Q101">
        <f t="shared" si="104"/>
        <v>0.79291882565270377</v>
      </c>
      <c r="R101">
        <f t="shared" si="104"/>
        <v>0.79291882564077987</v>
      </c>
      <c r="S101">
        <f t="shared" si="104"/>
        <v>0.79291882563951699</v>
      </c>
      <c r="T101">
        <f t="shared" si="69"/>
        <v>0.3146318522037081</v>
      </c>
      <c r="U101">
        <f t="shared" si="70"/>
        <v>18.027608911878865</v>
      </c>
      <c r="V101">
        <f t="shared" si="81"/>
        <v>1.0516238214212243</v>
      </c>
      <c r="W101" s="1">
        <f t="shared" si="71"/>
        <v>1.0787618732542053</v>
      </c>
      <c r="X101">
        <f t="shared" si="82"/>
        <v>0.18999999999999989</v>
      </c>
      <c r="Y101">
        <f t="shared" si="101"/>
        <v>1.7599999999999996</v>
      </c>
      <c r="Z101">
        <f t="shared" si="83"/>
        <v>0.20924023710802736</v>
      </c>
      <c r="AA101">
        <f t="shared" si="72"/>
        <v>11.988936074946658</v>
      </c>
      <c r="AB101">
        <f t="shared" si="84"/>
        <v>1.0222973139081712</v>
      </c>
      <c r="AC101" s="1">
        <f t="shared" si="73"/>
        <v>1.2899118204348898</v>
      </c>
      <c r="AD101" s="2">
        <f t="shared" si="85"/>
        <v>73.908683010752867</v>
      </c>
      <c r="AE101">
        <f t="shared" si="86"/>
        <v>0.21234829413928036</v>
      </c>
      <c r="AF101">
        <f t="shared" si="74"/>
        <v>8.6</v>
      </c>
      <c r="AG101">
        <f t="shared" si="75"/>
        <v>8.8123482941392801</v>
      </c>
      <c r="AH101">
        <f t="shared" si="76"/>
        <v>31</v>
      </c>
      <c r="AI101">
        <f t="shared" si="77"/>
        <v>0.27917994046787675</v>
      </c>
      <c r="AJ101">
        <f t="shared" si="78"/>
        <v>15.996304085378899</v>
      </c>
      <c r="AK101">
        <f t="shared" si="79"/>
        <v>1.8499299404678768</v>
      </c>
      <c r="AL101">
        <f t="shared" si="87"/>
        <v>105.9963040853789</v>
      </c>
      <c r="AM101">
        <f t="shared" si="98"/>
        <v>31.978917814925463</v>
      </c>
      <c r="AN101">
        <v>32.200000000000003</v>
      </c>
      <c r="AO101">
        <f t="shared" si="88"/>
        <v>30.953272131538903</v>
      </c>
      <c r="AP101">
        <f t="shared" si="89"/>
        <v>8.8123482941392801</v>
      </c>
      <c r="AQ101">
        <f t="shared" si="99"/>
        <v>0.16288899827168424</v>
      </c>
      <c r="AR101">
        <f t="shared" si="102"/>
        <v>1.7599999999999996</v>
      </c>
      <c r="AU101">
        <f t="shared" si="90"/>
        <v>3.0225889195503015</v>
      </c>
      <c r="AV101">
        <f t="shared" si="91"/>
        <v>1.3562306457686308</v>
      </c>
      <c r="AW101">
        <f t="shared" si="92"/>
        <v>0.2209150513146117</v>
      </c>
      <c r="AX101" s="1">
        <f t="shared" si="93"/>
        <v>87.108633305252184</v>
      </c>
    </row>
    <row r="102" spans="1:57" x14ac:dyDescent="0.2">
      <c r="A102">
        <v>87</v>
      </c>
      <c r="B102">
        <f t="shared" si="64"/>
        <v>8.7000000000000011</v>
      </c>
      <c r="C102">
        <f t="shared" si="65"/>
        <v>0.28225742198149117</v>
      </c>
      <c r="D102">
        <f t="shared" si="66"/>
        <v>16.172635988116635</v>
      </c>
      <c r="E102">
        <f t="shared" si="67"/>
        <v>31.236036880500702</v>
      </c>
      <c r="F102">
        <f t="shared" si="68"/>
        <v>1.236036880500702</v>
      </c>
      <c r="G102">
        <f t="shared" si="80"/>
        <v>0.82577963250329811</v>
      </c>
      <c r="H102">
        <f t="shared" si="104"/>
        <v>0.74820376311855508</v>
      </c>
      <c r="I102">
        <f t="shared" si="104"/>
        <v>0.7401604789125048</v>
      </c>
      <c r="J102">
        <f t="shared" si="104"/>
        <v>0.73923006016490556</v>
      </c>
      <c r="K102">
        <f t="shared" si="104"/>
        <v>0.73912112608735692</v>
      </c>
      <c r="L102">
        <f t="shared" si="104"/>
        <v>0.73910835407459063</v>
      </c>
      <c r="M102">
        <f t="shared" si="104"/>
        <v>0.73910685636905349</v>
      </c>
      <c r="N102">
        <f t="shared" si="104"/>
        <v>0.7391066807377551</v>
      </c>
      <c r="O102">
        <f t="shared" si="104"/>
        <v>0.73910666014196913</v>
      </c>
      <c r="P102">
        <f t="shared" si="104"/>
        <v>0.73910665772675888</v>
      </c>
      <c r="Q102">
        <f t="shared" si="104"/>
        <v>0.73910665744353388</v>
      </c>
      <c r="R102">
        <f t="shared" si="104"/>
        <v>0.73910665741032089</v>
      </c>
      <c r="S102">
        <f t="shared" si="104"/>
        <v>0.73910665740642612</v>
      </c>
      <c r="T102">
        <f t="shared" si="69"/>
        <v>0.3299267284279308</v>
      </c>
      <c r="U102">
        <f t="shared" si="70"/>
        <v>18.903966613728329</v>
      </c>
      <c r="V102">
        <f t="shared" si="81"/>
        <v>1.0570086136409684</v>
      </c>
      <c r="W102" s="1">
        <f t="shared" si="71"/>
        <v>1.0787618732543067</v>
      </c>
      <c r="X102">
        <f t="shared" si="82"/>
        <v>0.18999999999999989</v>
      </c>
      <c r="Y102">
        <f t="shared" si="101"/>
        <v>1.7599999999999996</v>
      </c>
      <c r="Z102">
        <f t="shared" si="83"/>
        <v>0.21151942547280528</v>
      </c>
      <c r="AA102">
        <f t="shared" si="72"/>
        <v>12.119527800447221</v>
      </c>
      <c r="AB102">
        <f t="shared" si="84"/>
        <v>1.0227949841526565</v>
      </c>
      <c r="AC102" s="1">
        <f t="shared" si="73"/>
        <v>1.3041786619576354</v>
      </c>
      <c r="AD102" s="2">
        <f t="shared" si="85"/>
        <v>74.726136925791621</v>
      </c>
      <c r="AE102">
        <f t="shared" si="86"/>
        <v>0.21473141271791801</v>
      </c>
      <c r="AF102" s="3">
        <f t="shared" si="74"/>
        <v>8.7000000000000011</v>
      </c>
      <c r="AG102" s="3">
        <f t="shared" si="75"/>
        <v>8.9147314127179182</v>
      </c>
      <c r="AH102" s="3">
        <f t="shared" si="76"/>
        <v>31</v>
      </c>
      <c r="AI102" s="3">
        <f t="shared" si="77"/>
        <v>0.28225742198149117</v>
      </c>
      <c r="AJ102" s="3">
        <f t="shared" si="78"/>
        <v>16.172635988116635</v>
      </c>
      <c r="AK102" s="3">
        <f t="shared" si="79"/>
        <v>1.8530074219814914</v>
      </c>
      <c r="AL102" s="3">
        <f t="shared" si="87"/>
        <v>106.17263598811664</v>
      </c>
      <c r="AM102" s="3">
        <f t="shared" si="98"/>
        <v>32.00699760774885</v>
      </c>
      <c r="AN102" s="3">
        <v>32.200000000000003</v>
      </c>
      <c r="AO102">
        <f t="shared" si="88"/>
        <v>30.925818268675176</v>
      </c>
      <c r="AP102" s="3">
        <f t="shared" si="89"/>
        <v>8.91473141271792</v>
      </c>
      <c r="AQ102">
        <f t="shared" si="99"/>
        <v>0.1354351354079576</v>
      </c>
      <c r="AR102">
        <f t="shared" si="102"/>
        <v>1.7599999999999996</v>
      </c>
      <c r="AU102">
        <f t="shared" si="90"/>
        <v>3.0412633251102523</v>
      </c>
      <c r="AV102">
        <f t="shared" si="91"/>
        <v>1.3568908799567434</v>
      </c>
      <c r="AW102">
        <f t="shared" si="92"/>
        <v>0.18377070006076429</v>
      </c>
      <c r="AX102" s="1">
        <f t="shared" si="93"/>
        <v>87.646814973157362</v>
      </c>
      <c r="AZ102" s="3">
        <v>9</v>
      </c>
      <c r="BA102">
        <f>ASIN(AZ102/AN102)</f>
        <v>0.28327654990556506</v>
      </c>
      <c r="BB102">
        <f>BA102*180/$C$3</f>
        <v>16.231029439121983</v>
      </c>
      <c r="BC102">
        <f>AN102*COS(BA102)</f>
        <v>30.916662174303362</v>
      </c>
      <c r="BD102">
        <f>BD$15-(BC$94-BC102)</f>
        <v>0.12627904103614329</v>
      </c>
      <c r="BE102">
        <f>BD102*10</f>
        <v>1.2627904103614329</v>
      </c>
    </row>
    <row r="103" spans="1:57" x14ac:dyDescent="0.2">
      <c r="A103">
        <v>88</v>
      </c>
      <c r="B103">
        <f t="shared" si="64"/>
        <v>8.8000000000000007</v>
      </c>
      <c r="C103">
        <f t="shared" si="65"/>
        <v>0.28532942018213536</v>
      </c>
      <c r="D103">
        <f t="shared" si="66"/>
        <v>16.348653710897459</v>
      </c>
      <c r="E103">
        <f t="shared" si="67"/>
        <v>31.26403684747061</v>
      </c>
      <c r="F103">
        <f t="shared" si="68"/>
        <v>1.2640368474706101</v>
      </c>
      <c r="G103">
        <f t="shared" si="80"/>
        <v>0.77567513669078736</v>
      </c>
      <c r="H103">
        <f t="shared" si="104"/>
        <v>0.69644776723588475</v>
      </c>
      <c r="I103">
        <f t="shared" si="104"/>
        <v>0.68743492181367005</v>
      </c>
      <c r="J103">
        <f t="shared" si="104"/>
        <v>0.68627801896879825</v>
      </c>
      <c r="K103">
        <f t="shared" si="104"/>
        <v>0.6861273165173758</v>
      </c>
      <c r="L103">
        <f t="shared" si="104"/>
        <v>0.68610764804522084</v>
      </c>
      <c r="M103">
        <f t="shared" si="104"/>
        <v>0.68610508043697238</v>
      </c>
      <c r="N103">
        <f t="shared" si="104"/>
        <v>0.68610474523931564</v>
      </c>
      <c r="O103">
        <f t="shared" si="104"/>
        <v>0.6861047014795465</v>
      </c>
      <c r="P103">
        <f t="shared" si="104"/>
        <v>0.68610469576674271</v>
      </c>
      <c r="Q103">
        <f t="shared" si="104"/>
        <v>0.6861046950209404</v>
      </c>
      <c r="R103">
        <f t="shared" si="104"/>
        <v>0.68610469492357662</v>
      </c>
      <c r="S103">
        <f t="shared" si="104"/>
        <v>0.68610469491086579</v>
      </c>
      <c r="T103">
        <f t="shared" si="69"/>
        <v>0.34672008291580908</v>
      </c>
      <c r="U103">
        <f t="shared" si="70"/>
        <v>19.866183327978874</v>
      </c>
      <c r="V103">
        <f t="shared" si="81"/>
        <v>1.0632728874333388</v>
      </c>
      <c r="W103" s="1">
        <f t="shared" si="71"/>
        <v>1.0787618732547011</v>
      </c>
      <c r="X103">
        <f t="shared" si="82"/>
        <v>0.18999999999999989</v>
      </c>
      <c r="Y103">
        <f t="shared" si="101"/>
        <v>1.7599999999999996</v>
      </c>
      <c r="Z103">
        <f t="shared" si="83"/>
        <v>0.2137936366627978</v>
      </c>
      <c r="AA103">
        <f t="shared" si="72"/>
        <v>12.249834346428012</v>
      </c>
      <c r="AB103">
        <f t="shared" si="84"/>
        <v>1.0232973517035155</v>
      </c>
      <c r="AC103" s="1">
        <f t="shared" si="73"/>
        <v>1.3185971700986554</v>
      </c>
      <c r="AD103" s="2">
        <f t="shared" si="85"/>
        <v>75.552280954244139</v>
      </c>
      <c r="AE103">
        <f t="shared" si="86"/>
        <v>0.21711165331098234</v>
      </c>
      <c r="AF103" s="3">
        <f t="shared" si="74"/>
        <v>8.8000000000000007</v>
      </c>
      <c r="AG103" s="3">
        <f t="shared" si="75"/>
        <v>9.0171116533109839</v>
      </c>
      <c r="AH103" s="3">
        <f t="shared" si="76"/>
        <v>31</v>
      </c>
      <c r="AI103" s="3">
        <f t="shared" si="77"/>
        <v>0.28532942018213536</v>
      </c>
      <c r="AJ103" s="3">
        <f t="shared" si="78"/>
        <v>16.348653710897459</v>
      </c>
      <c r="AK103" s="3">
        <f t="shared" si="79"/>
        <v>1.8560794201821356</v>
      </c>
      <c r="AL103" s="3">
        <f t="shared" si="87"/>
        <v>106.34865371089745</v>
      </c>
      <c r="AM103" s="3">
        <f t="shared" si="98"/>
        <v>32.035376248508094</v>
      </c>
      <c r="AN103" s="3">
        <v>32.200000000000003</v>
      </c>
      <c r="AO103">
        <f t="shared" si="88"/>
        <v>30.89812120913469</v>
      </c>
      <c r="AP103" s="3">
        <f t="shared" si="89"/>
        <v>9.0171116533109839</v>
      </c>
      <c r="AQ103">
        <f t="shared" ref="AQ103:AQ115" si="105">0.4-(BC$103-AO103)</f>
        <v>0.38145903483132815</v>
      </c>
      <c r="AR103">
        <f t="shared" si="102"/>
        <v>1.7599999999999996</v>
      </c>
      <c r="AU103">
        <f t="shared" si="90"/>
        <v>3.1579876733321965</v>
      </c>
      <c r="AV103">
        <f t="shared" si="91"/>
        <v>1.3575573458259631</v>
      </c>
      <c r="AW103">
        <f t="shared" si="92"/>
        <v>0.5178525148669515</v>
      </c>
      <c r="AX103" s="1">
        <f t="shared" si="93"/>
        <v>91.010718804503597</v>
      </c>
      <c r="AZ103" s="3">
        <v>9</v>
      </c>
      <c r="BA103">
        <f>ASIN(AZ103/AN103)</f>
        <v>0.28327654990556506</v>
      </c>
      <c r="BB103">
        <f>BA103*180/$C$3</f>
        <v>16.231029439121983</v>
      </c>
      <c r="BC103">
        <f>AN103*COS(BA103)</f>
        <v>30.916662174303362</v>
      </c>
      <c r="BD103">
        <f>BD$15-(BC$103-BC103)</f>
        <v>0.4</v>
      </c>
      <c r="BE103">
        <f>BD103*10</f>
        <v>4</v>
      </c>
    </row>
    <row r="104" spans="1:57" x14ac:dyDescent="0.2">
      <c r="A104">
        <v>89</v>
      </c>
      <c r="B104">
        <f t="shared" si="64"/>
        <v>8.9</v>
      </c>
      <c r="C104">
        <f t="shared" si="65"/>
        <v>0.28839589188540771</v>
      </c>
      <c r="D104">
        <f t="shared" si="66"/>
        <v>16.52435477936444</v>
      </c>
      <c r="E104">
        <f t="shared" si="67"/>
        <v>31.292331328937447</v>
      </c>
      <c r="F104">
        <f t="shared" si="68"/>
        <v>1.292331328937447</v>
      </c>
      <c r="G104">
        <f t="shared" si="80"/>
        <v>0.7266364446139143</v>
      </c>
      <c r="H104">
        <f t="shared" si="104"/>
        <v>0.64574470535471551</v>
      </c>
      <c r="I104">
        <f t="shared" si="104"/>
        <v>0.63561148486352492</v>
      </c>
      <c r="J104">
        <f t="shared" si="104"/>
        <v>0.63416032167765135</v>
      </c>
      <c r="K104">
        <f t="shared" si="104"/>
        <v>0.63394870650623458</v>
      </c>
      <c r="L104">
        <f t="shared" si="104"/>
        <v>0.63391776688700918</v>
      </c>
      <c r="M104">
        <f t="shared" si="104"/>
        <v>0.63391324156726914</v>
      </c>
      <c r="N104">
        <f t="shared" si="104"/>
        <v>0.63391257964365955</v>
      </c>
      <c r="O104">
        <f t="shared" si="104"/>
        <v>0.63391248282255608</v>
      </c>
      <c r="P104">
        <f t="shared" si="104"/>
        <v>0.63391246866029149</v>
      </c>
      <c r="Q104">
        <f t="shared" si="104"/>
        <v>0.63391246658874134</v>
      </c>
      <c r="R104">
        <f t="shared" si="104"/>
        <v>0.6339124662857305</v>
      </c>
      <c r="S104">
        <f t="shared" si="104"/>
        <v>0.63391246624140851</v>
      </c>
      <c r="T104">
        <f t="shared" si="69"/>
        <v>0.36529128668150357</v>
      </c>
      <c r="U104">
        <f t="shared" si="70"/>
        <v>20.930266306754937</v>
      </c>
      <c r="V104">
        <f t="shared" si="81"/>
        <v>1.0706411756851928</v>
      </c>
      <c r="W104" s="1">
        <f t="shared" si="71"/>
        <v>1.078761873256358</v>
      </c>
      <c r="X104">
        <f t="shared" si="82"/>
        <v>0.18999999999999989</v>
      </c>
      <c r="Y104">
        <f t="shared" si="101"/>
        <v>1.7599999999999996</v>
      </c>
      <c r="Z104">
        <f t="shared" si="83"/>
        <v>0.21606283260288958</v>
      </c>
      <c r="AA104">
        <f t="shared" si="72"/>
        <v>12.379853531281274</v>
      </c>
      <c r="AB104">
        <f t="shared" si="84"/>
        <v>1.0238043837433495</v>
      </c>
      <c r="AC104" s="1">
        <f t="shared" si="73"/>
        <v>1.3331669242457358</v>
      </c>
      <c r="AD104" s="2">
        <f t="shared" si="85"/>
        <v>76.387090996094997</v>
      </c>
      <c r="AE104">
        <f t="shared" si="86"/>
        <v>0.21948898872631356</v>
      </c>
      <c r="AF104">
        <f t="shared" si="74"/>
        <v>8.9</v>
      </c>
      <c r="AG104">
        <f t="shared" si="75"/>
        <v>9.1194889887263137</v>
      </c>
      <c r="AH104">
        <f t="shared" si="76"/>
        <v>31</v>
      </c>
      <c r="AI104">
        <f t="shared" si="77"/>
        <v>0.28839589188540771</v>
      </c>
      <c r="AJ104">
        <f t="shared" si="78"/>
        <v>16.52435477936444</v>
      </c>
      <c r="AK104">
        <f t="shared" si="79"/>
        <v>1.8591458918854078</v>
      </c>
      <c r="AL104">
        <f t="shared" si="87"/>
        <v>106.52435477936444</v>
      </c>
      <c r="AM104">
        <f t="shared" si="98"/>
        <v>32.064052919755106</v>
      </c>
      <c r="AN104">
        <v>32.200000000000003</v>
      </c>
      <c r="AO104">
        <f t="shared" si="88"/>
        <v>30.87018317189732</v>
      </c>
      <c r="AP104">
        <f t="shared" si="89"/>
        <v>9.1194889887263137</v>
      </c>
      <c r="AQ104">
        <f t="shared" si="105"/>
        <v>0.35352099759395872</v>
      </c>
      <c r="AR104">
        <f t="shared" si="102"/>
        <v>1.7599999999999996</v>
      </c>
      <c r="AU104">
        <f t="shared" si="90"/>
        <v>3.177203155687736</v>
      </c>
      <c r="AV104">
        <f t="shared" si="91"/>
        <v>1.3582299998390903</v>
      </c>
      <c r="AW104">
        <f t="shared" si="92"/>
        <v>0.48016282450515757</v>
      </c>
      <c r="AX104" s="1">
        <f t="shared" si="93"/>
        <v>91.564493879726612</v>
      </c>
    </row>
    <row r="105" spans="1:57" x14ac:dyDescent="0.2">
      <c r="A105">
        <v>90</v>
      </c>
      <c r="B105">
        <f t="shared" si="64"/>
        <v>9</v>
      </c>
      <c r="C105">
        <f t="shared" si="65"/>
        <v>0.2914567944778671</v>
      </c>
      <c r="D105">
        <f t="shared" si="66"/>
        <v>16.699736751875243</v>
      </c>
      <c r="E105">
        <f t="shared" si="67"/>
        <v>31.32091952673165</v>
      </c>
      <c r="F105">
        <f t="shared" si="68"/>
        <v>1.3209195267316503</v>
      </c>
      <c r="G105">
        <f t="shared" si="80"/>
        <v>0.67871487021236276</v>
      </c>
      <c r="H105">
        <f t="shared" si="104"/>
        <v>0.59614606287291327</v>
      </c>
      <c r="I105">
        <f t="shared" si="104"/>
        <v>0.58470992604328453</v>
      </c>
      <c r="J105">
        <f t="shared" si="104"/>
        <v>0.5828713162364455</v>
      </c>
      <c r="K105">
        <f t="shared" si="104"/>
        <v>0.58256898724314354</v>
      </c>
      <c r="L105">
        <f t="shared" si="104"/>
        <v>0.58251909154212833</v>
      </c>
      <c r="M105">
        <f t="shared" si="104"/>
        <v>0.58251085188804463</v>
      </c>
      <c r="N105">
        <f t="shared" si="104"/>
        <v>0.58250949107591565</v>
      </c>
      <c r="O105">
        <f t="shared" si="104"/>
        <v>0.58250926632859601</v>
      </c>
      <c r="P105">
        <f t="shared" si="104"/>
        <v>0.58250922920995629</v>
      </c>
      <c r="Q105">
        <f t="shared" si="104"/>
        <v>0.58250922307954256</v>
      </c>
      <c r="R105">
        <f t="shared" si="104"/>
        <v>0.58250922206706013</v>
      </c>
      <c r="S105">
        <f t="shared" si="104"/>
        <v>0.58250922189984122</v>
      </c>
      <c r="T105">
        <f t="shared" si="69"/>
        <v>0.38600754545217303</v>
      </c>
      <c r="U105">
        <f t="shared" si="70"/>
        <v>22.117255508957868</v>
      </c>
      <c r="V105">
        <f t="shared" si="81"/>
        <v>1.0794245210384774</v>
      </c>
      <c r="W105" s="1">
        <f t="shared" si="71"/>
        <v>1.0787618732639885</v>
      </c>
      <c r="X105">
        <f t="shared" si="82"/>
        <v>0.18999999999999989</v>
      </c>
      <c r="Y105">
        <f t="shared" si="101"/>
        <v>1.7599999999999996</v>
      </c>
      <c r="Z105">
        <f t="shared" si="83"/>
        <v>0.21832697576620971</v>
      </c>
      <c r="AA105">
        <f t="shared" si="72"/>
        <v>12.509583204812269</v>
      </c>
      <c r="AB105">
        <f t="shared" si="84"/>
        <v>1.0243160472678536</v>
      </c>
      <c r="AC105" s="1">
        <f t="shared" si="73"/>
        <v>1.3478875009164346</v>
      </c>
      <c r="AD105" s="2">
        <f t="shared" si="85"/>
        <v>77.230542786871936</v>
      </c>
      <c r="AE105">
        <f t="shared" si="86"/>
        <v>0.22186339195649141</v>
      </c>
      <c r="AF105">
        <f t="shared" si="74"/>
        <v>9</v>
      </c>
      <c r="AG105">
        <f t="shared" si="75"/>
        <v>9.2218633919564912</v>
      </c>
      <c r="AH105">
        <f t="shared" si="76"/>
        <v>31</v>
      </c>
      <c r="AI105">
        <f t="shared" si="77"/>
        <v>0.2914567944778671</v>
      </c>
      <c r="AJ105">
        <f t="shared" si="78"/>
        <v>16.699736751875243</v>
      </c>
      <c r="AK105">
        <f t="shared" si="79"/>
        <v>1.8622067944778671</v>
      </c>
      <c r="AL105">
        <f t="shared" si="87"/>
        <v>106.69973675187524</v>
      </c>
      <c r="AM105">
        <f t="shared" si="98"/>
        <v>32.093026798442423</v>
      </c>
      <c r="AN105">
        <v>32.200000000000003</v>
      </c>
      <c r="AO105">
        <f t="shared" si="88"/>
        <v>30.842006384121078</v>
      </c>
      <c r="AP105">
        <f t="shared" si="89"/>
        <v>9.2218633919564912</v>
      </c>
      <c r="AQ105">
        <f t="shared" si="105"/>
        <v>0.32534420981771606</v>
      </c>
      <c r="AR105">
        <f t="shared" si="102"/>
        <v>1.7599999999999996</v>
      </c>
      <c r="AU105">
        <f t="shared" si="90"/>
        <v>3.1965972242931899</v>
      </c>
      <c r="AV105">
        <f t="shared" si="91"/>
        <v>1.3589087982109667</v>
      </c>
      <c r="AW105">
        <f t="shared" si="92"/>
        <v>0.44211310916828911</v>
      </c>
      <c r="AX105" s="1">
        <f t="shared" si="93"/>
        <v>92.123415670090594</v>
      </c>
    </row>
    <row r="106" spans="1:57" x14ac:dyDescent="0.2">
      <c r="A106">
        <v>91</v>
      </c>
      <c r="B106">
        <f t="shared" si="64"/>
        <v>9.1</v>
      </c>
      <c r="C106">
        <f t="shared" si="65"/>
        <v>0.29451208591812417</v>
      </c>
      <c r="D106">
        <f t="shared" si="66"/>
        <v>16.874797219564652</v>
      </c>
      <c r="E106">
        <f t="shared" si="67"/>
        <v>31.349800637324634</v>
      </c>
      <c r="F106">
        <f t="shared" si="68"/>
        <v>1.3498006373246341</v>
      </c>
      <c r="G106">
        <f t="shared" si="80"/>
        <v>0.6319620719551069</v>
      </c>
      <c r="H106">
        <f t="shared" si="104"/>
        <v>0.54770367002594456</v>
      </c>
      <c r="I106">
        <f t="shared" si="104"/>
        <v>0.53474140834287065</v>
      </c>
      <c r="J106">
        <f t="shared" si="104"/>
        <v>0.53238475583180145</v>
      </c>
      <c r="K106">
        <f t="shared" si="104"/>
        <v>0.53194396723010517</v>
      </c>
      <c r="L106">
        <f t="shared" si="104"/>
        <v>0.5318610884999343</v>
      </c>
      <c r="M106">
        <f t="shared" si="104"/>
        <v>0.5318454899863807</v>
      </c>
      <c r="N106">
        <f t="shared" si="104"/>
        <v>0.53184255366391453</v>
      </c>
      <c r="O106">
        <f t="shared" si="104"/>
        <v>0.53184200090034039</v>
      </c>
      <c r="P106">
        <f t="shared" si="104"/>
        <v>0.5318418968417512</v>
      </c>
      <c r="Q106">
        <f t="shared" si="104"/>
        <v>0.53184187725253806</v>
      </c>
      <c r="R106">
        <f t="shared" si="104"/>
        <v>0.53184187356483337</v>
      </c>
      <c r="S106">
        <f t="shared" si="104"/>
        <v>0.53184187287061624</v>
      </c>
      <c r="T106">
        <f t="shared" si="69"/>
        <v>0.40936794466783705</v>
      </c>
      <c r="U106">
        <f t="shared" si="70"/>
        <v>23.45574726729609</v>
      </c>
      <c r="V106">
        <f t="shared" si="81"/>
        <v>1.090069638872978</v>
      </c>
      <c r="W106" s="1">
        <f t="shared" si="71"/>
        <v>1.0787618733032918</v>
      </c>
      <c r="X106">
        <f t="shared" si="82"/>
        <v>0.18999999999999989</v>
      </c>
      <c r="Y106">
        <f t="shared" si="101"/>
        <v>1.7599999999999996</v>
      </c>
      <c r="Z106">
        <f t="shared" si="83"/>
        <v>0.22058602917504955</v>
      </c>
      <c r="AA106">
        <f t="shared" si="72"/>
        <v>12.639021248291872</v>
      </c>
      <c r="AB106">
        <f t="shared" si="84"/>
        <v>1.0248323090909475</v>
      </c>
      <c r="AC106" s="1">
        <f t="shared" si="73"/>
        <v>1.3627584738115588</v>
      </c>
      <c r="AD106" s="2">
        <f t="shared" si="85"/>
        <v>78.082611900710035</v>
      </c>
      <c r="AE106">
        <f t="shared" si="86"/>
        <v>0.22423483618002615</v>
      </c>
      <c r="AF106">
        <f t="shared" si="74"/>
        <v>9.1</v>
      </c>
      <c r="AG106">
        <f t="shared" si="75"/>
        <v>9.3242348361800254</v>
      </c>
      <c r="AH106">
        <f t="shared" si="76"/>
        <v>31</v>
      </c>
      <c r="AI106">
        <f t="shared" si="77"/>
        <v>0.29451208591812417</v>
      </c>
      <c r="AJ106">
        <f t="shared" si="78"/>
        <v>16.874797219564652</v>
      </c>
      <c r="AK106">
        <f t="shared" si="79"/>
        <v>1.8652620859181241</v>
      </c>
      <c r="AL106">
        <f t="shared" si="87"/>
        <v>106.87479721956466</v>
      </c>
      <c r="AM106">
        <f t="shared" si="98"/>
        <v>32.12229705602649</v>
      </c>
      <c r="AN106">
        <v>32.200000000000003</v>
      </c>
      <c r="AO106">
        <f t="shared" si="88"/>
        <v>30.813593080713055</v>
      </c>
      <c r="AP106">
        <f t="shared" si="89"/>
        <v>9.3242348361800254</v>
      </c>
      <c r="AQ106">
        <f t="shared" si="105"/>
        <v>0.29693090640969333</v>
      </c>
      <c r="AR106">
        <f t="shared" si="102"/>
        <v>1.7599999999999996</v>
      </c>
      <c r="AU106">
        <f t="shared" si="90"/>
        <v>3.2161688166041826</v>
      </c>
      <c r="AV106">
        <f t="shared" si="91"/>
        <v>1.3595936969152815</v>
      </c>
      <c r="AW106">
        <f t="shared" si="92"/>
        <v>0.40370538877396039</v>
      </c>
      <c r="AX106" s="1">
        <f t="shared" si="93"/>
        <v>92.687453553903055</v>
      </c>
    </row>
    <row r="107" spans="1:57" x14ac:dyDescent="0.2">
      <c r="A107">
        <v>92</v>
      </c>
      <c r="B107">
        <f t="shared" si="64"/>
        <v>9.2000000000000011</v>
      </c>
      <c r="C107">
        <f t="shared" si="65"/>
        <v>0.2975617247378059</v>
      </c>
      <c r="D107">
        <f t="shared" si="66"/>
        <v>17.049533806399829</v>
      </c>
      <c r="E107">
        <f t="shared" si="67"/>
        <v>31.378973851928301</v>
      </c>
      <c r="F107">
        <f t="shared" si="68"/>
        <v>1.3789738519283006</v>
      </c>
      <c r="G107">
        <f t="shared" si="80"/>
        <v>0.58643004644226371</v>
      </c>
      <c r="H107">
        <f t="shared" si="104"/>
        <v>0.50046969545103848</v>
      </c>
      <c r="I107">
        <f t="shared" si="104"/>
        <v>0.48570520119754468</v>
      </c>
      <c r="J107">
        <f t="shared" si="104"/>
        <v>0.48264336163903682</v>
      </c>
      <c r="K107">
        <f t="shared" si="104"/>
        <v>0.48198494964700656</v>
      </c>
      <c r="L107">
        <f t="shared" si="104"/>
        <v>0.48184227319146755</v>
      </c>
      <c r="M107">
        <f t="shared" si="104"/>
        <v>0.48181130410965317</v>
      </c>
      <c r="N107">
        <f t="shared" si="104"/>
        <v>0.48180457959662704</v>
      </c>
      <c r="O107">
        <f t="shared" si="104"/>
        <v>0.48180311934625891</v>
      </c>
      <c r="P107">
        <f t="shared" si="104"/>
        <v>0.48180280224264821</v>
      </c>
      <c r="Q107">
        <f t="shared" si="104"/>
        <v>0.48180273338112073</v>
      </c>
      <c r="R107">
        <f t="shared" si="104"/>
        <v>0.48180271842728994</v>
      </c>
      <c r="S107">
        <f t="shared" si="104"/>
        <v>0.48180271517994544</v>
      </c>
      <c r="T107">
        <f t="shared" si="69"/>
        <v>0.43608137088840615</v>
      </c>
      <c r="U107">
        <f t="shared" si="70"/>
        <v>24.986358987717047</v>
      </c>
      <c r="V107">
        <f t="shared" si="81"/>
        <v>1.1032488556813704</v>
      </c>
      <c r="W107" s="1">
        <f t="shared" si="71"/>
        <v>1.0787618735360427</v>
      </c>
      <c r="X107">
        <f t="shared" si="82"/>
        <v>0.18999999999999989</v>
      </c>
      <c r="Y107">
        <f t="shared" si="101"/>
        <v>1.7599999999999996</v>
      </c>
      <c r="Z107">
        <f t="shared" si="83"/>
        <v>0.22283995640165577</v>
      </c>
      <c r="AA107">
        <f t="shared" si="72"/>
        <v>12.768165574502001</v>
      </c>
      <c r="AB107">
        <f t="shared" si="84"/>
        <v>1.0253531358499035</v>
      </c>
      <c r="AC107" s="1">
        <f t="shared" si="73"/>
        <v>1.3777794138686397</v>
      </c>
      <c r="AD107" s="2">
        <f t="shared" si="85"/>
        <v>78.94327375341561</v>
      </c>
      <c r="AE107">
        <f t="shared" si="86"/>
        <v>0.22660329476252294</v>
      </c>
      <c r="AF107">
        <f t="shared" si="74"/>
        <v>9.2000000000000011</v>
      </c>
      <c r="AG107">
        <f t="shared" si="75"/>
        <v>9.4266032947625238</v>
      </c>
      <c r="AH107">
        <f t="shared" si="76"/>
        <v>31</v>
      </c>
      <c r="AI107">
        <f t="shared" si="77"/>
        <v>0.2975617247378059</v>
      </c>
      <c r="AJ107">
        <f t="shared" si="78"/>
        <v>17.049533806399829</v>
      </c>
      <c r="AK107">
        <f t="shared" si="79"/>
        <v>1.868311724737806</v>
      </c>
      <c r="AL107">
        <f t="shared" si="87"/>
        <v>107.04953380639984</v>
      </c>
      <c r="AM107">
        <f t="shared" si="98"/>
        <v>32.151862858571128</v>
      </c>
      <c r="AN107">
        <v>32.200000000000003</v>
      </c>
      <c r="AO107">
        <f t="shared" si="88"/>
        <v>30.784945503902687</v>
      </c>
      <c r="AP107">
        <f t="shared" si="89"/>
        <v>9.4266032947625256</v>
      </c>
      <c r="AQ107">
        <f t="shared" si="105"/>
        <v>0.26828332959932555</v>
      </c>
      <c r="AR107">
        <f t="shared" si="102"/>
        <v>1.7599999999999996</v>
      </c>
      <c r="AU107">
        <f t="shared" si="90"/>
        <v>3.2359168695789711</v>
      </c>
      <c r="AV107">
        <f t="shared" si="91"/>
        <v>1.3602846516913751</v>
      </c>
      <c r="AW107">
        <f t="shared" si="92"/>
        <v>0.36494169555862099</v>
      </c>
      <c r="AX107" s="1">
        <f t="shared" si="93"/>
        <v>93.256576895137783</v>
      </c>
    </row>
    <row r="108" spans="1:57" x14ac:dyDescent="0.2">
      <c r="A108">
        <v>93</v>
      </c>
      <c r="B108">
        <f t="shared" si="64"/>
        <v>9.3000000000000007</v>
      </c>
      <c r="C108">
        <f t="shared" si="65"/>
        <v>0.30060567004239541</v>
      </c>
      <c r="D108">
        <f t="shared" si="66"/>
        <v>17.223944169228449</v>
      </c>
      <c r="E108">
        <f t="shared" si="67"/>
        <v>31.408438356594555</v>
      </c>
      <c r="F108">
        <f t="shared" si="68"/>
        <v>1.4084383565945551</v>
      </c>
      <c r="G108">
        <f t="shared" si="80"/>
        <v>0.5421711220080333</v>
      </c>
      <c r="H108">
        <f t="shared" si="104"/>
        <v>0.45449663975276455</v>
      </c>
      <c r="I108">
        <f t="shared" si="104"/>
        <v>0.43758383079798141</v>
      </c>
      <c r="J108">
        <f t="shared" si="104"/>
        <v>0.43354148564983425</v>
      </c>
      <c r="K108">
        <f t="shared" si="104"/>
        <v>0.43252862183400048</v>
      </c>
      <c r="L108">
        <f t="shared" si="104"/>
        <v>0.4322718690655179</v>
      </c>
      <c r="M108">
        <f t="shared" si="104"/>
        <v>0.43220659316054594</v>
      </c>
      <c r="N108">
        <f t="shared" si="104"/>
        <v>0.43218998528308888</v>
      </c>
      <c r="O108">
        <f t="shared" si="104"/>
        <v>0.43218575900921968</v>
      </c>
      <c r="P108">
        <f t="shared" si="104"/>
        <v>0.43218468348033906</v>
      </c>
      <c r="Q108">
        <f t="shared" si="104"/>
        <v>0.43218440976959538</v>
      </c>
      <c r="R108">
        <f t="shared" si="104"/>
        <v>0.43218434011288376</v>
      </c>
      <c r="S108">
        <f t="shared" si="104"/>
        <v>0.43218432238591675</v>
      </c>
      <c r="T108">
        <f t="shared" si="69"/>
        <v>0.46721762329146654</v>
      </c>
      <c r="U108">
        <f t="shared" si="70"/>
        <v>26.770387455821734</v>
      </c>
      <c r="V108">
        <f t="shared" si="81"/>
        <v>1.1200404020748764</v>
      </c>
      <c r="W108" s="1">
        <f t="shared" si="71"/>
        <v>1.0787618751871209</v>
      </c>
      <c r="X108">
        <f t="shared" si="82"/>
        <v>0.18999999999999989</v>
      </c>
      <c r="Y108">
        <f t="shared" si="101"/>
        <v>1.7599999999999996</v>
      </c>
      <c r="Z108">
        <f t="shared" si="83"/>
        <v>0.22508872156890194</v>
      </c>
      <c r="AA108">
        <f t="shared" si="72"/>
        <v>12.897014127774105</v>
      </c>
      <c r="AB108">
        <f t="shared" si="84"/>
        <v>1.0258784940104704</v>
      </c>
      <c r="AC108" s="1">
        <f t="shared" si="73"/>
        <v>1.3929498893154035</v>
      </c>
      <c r="AD108" s="2">
        <f t="shared" si="85"/>
        <v>79.81250360553004</v>
      </c>
      <c r="AE108">
        <f t="shared" si="86"/>
        <v>0.22896874125782085</v>
      </c>
      <c r="AF108">
        <f t="shared" si="74"/>
        <v>9.3000000000000007</v>
      </c>
      <c r="AG108">
        <f t="shared" si="75"/>
        <v>9.5289687412578221</v>
      </c>
      <c r="AH108">
        <f t="shared" si="76"/>
        <v>31</v>
      </c>
      <c r="AI108">
        <f t="shared" si="77"/>
        <v>0.30060567004239541</v>
      </c>
      <c r="AJ108">
        <f t="shared" si="78"/>
        <v>17.223944169228449</v>
      </c>
      <c r="AK108">
        <f t="shared" si="79"/>
        <v>1.8713556700423954</v>
      </c>
      <c r="AL108">
        <f t="shared" si="87"/>
        <v>107.22394416922845</v>
      </c>
      <c r="AM108">
        <f t="shared" si="98"/>
        <v>32.181723366850832</v>
      </c>
      <c r="AN108">
        <v>32.200000000000003</v>
      </c>
      <c r="AO108">
        <f t="shared" si="88"/>
        <v>30.756065902817404</v>
      </c>
      <c r="AP108">
        <f t="shared" si="89"/>
        <v>9.5289687412578221</v>
      </c>
      <c r="AQ108">
        <f t="shared" si="105"/>
        <v>0.23940372851404279</v>
      </c>
      <c r="AR108">
        <f t="shared" si="102"/>
        <v>1.7599999999999996</v>
      </c>
      <c r="AU108">
        <f t="shared" si="90"/>
        <v>3.2558403199320409</v>
      </c>
      <c r="AV108">
        <f t="shared" si="91"/>
        <v>1.3609816180510359</v>
      </c>
      <c r="AW108">
        <f t="shared" si="92"/>
        <v>0.32582407380049289</v>
      </c>
      <c r="AX108" s="1">
        <f t="shared" si="93"/>
        <v>93.830755050743278</v>
      </c>
      <c r="AZ108">
        <v>9.5</v>
      </c>
      <c r="BA108">
        <f>ASIN(AZ108/AN108)</f>
        <v>0.29948802117742346</v>
      </c>
      <c r="BB108">
        <f>BA108*180/$C$3</f>
        <v>17.159905717630501</v>
      </c>
      <c r="BC108">
        <f>AN108*COS(BA108)</f>
        <v>30.766702780766096</v>
      </c>
      <c r="BD108">
        <f>BD$15-(BC$103-BC108)</f>
        <v>0.25004060646273418</v>
      </c>
      <c r="BE108">
        <f>BD108*10</f>
        <v>2.5004060646273416</v>
      </c>
    </row>
    <row r="109" spans="1:57" x14ac:dyDescent="0.2">
      <c r="A109">
        <v>94</v>
      </c>
      <c r="B109">
        <f t="shared" si="64"/>
        <v>9.4</v>
      </c>
      <c r="C109">
        <f t="shared" si="65"/>
        <v>0.30364388151194777</v>
      </c>
      <c r="D109">
        <f t="shared" si="66"/>
        <v>17.398025997819701</v>
      </c>
      <c r="E109">
        <f t="shared" si="67"/>
        <v>31.438193332314757</v>
      </c>
      <c r="F109">
        <f t="shared" si="68"/>
        <v>1.4381933323147571</v>
      </c>
      <c r="G109">
        <f t="shared" si="80"/>
        <v>0.49923795232634149</v>
      </c>
      <c r="H109">
        <f t="shared" si="104"/>
        <v>0.40983732907165699</v>
      </c>
      <c r="I109">
        <f t="shared" si="104"/>
        <v>0.39033575888421168</v>
      </c>
      <c r="J109">
        <f t="shared" si="104"/>
        <v>0.38489489490841478</v>
      </c>
      <c r="K109">
        <f t="shared" si="104"/>
        <v>0.38327854449634779</v>
      </c>
      <c r="L109">
        <f t="shared" si="104"/>
        <v>0.38278952407159278</v>
      </c>
      <c r="M109">
        <f t="shared" si="104"/>
        <v>0.38264075913351031</v>
      </c>
      <c r="N109">
        <f t="shared" si="104"/>
        <v>0.38259542790882528</v>
      </c>
      <c r="O109">
        <f t="shared" si="104"/>
        <v>0.38258160770059352</v>
      </c>
      <c r="P109">
        <f t="shared" si="104"/>
        <v>0.38257739365856486</v>
      </c>
      <c r="Q109">
        <f t="shared" si="104"/>
        <v>0.38257610865713648</v>
      </c>
      <c r="R109">
        <f t="shared" si="104"/>
        <v>0.38257571681187386</v>
      </c>
      <c r="S109">
        <f t="shared" si="104"/>
        <v>0.38257559732299284</v>
      </c>
      <c r="T109">
        <f t="shared" si="69"/>
        <v>0.5045408573892789</v>
      </c>
      <c r="U109">
        <f t="shared" si="70"/>
        <v>28.908914318023299</v>
      </c>
      <c r="V109">
        <f t="shared" si="81"/>
        <v>1.1423394753642464</v>
      </c>
      <c r="W109" s="1">
        <f t="shared" si="71"/>
        <v>1.0787618901778222</v>
      </c>
      <c r="X109">
        <f t="shared" si="82"/>
        <v>0.18999999999999989</v>
      </c>
      <c r="Y109">
        <f t="shared" si="101"/>
        <v>1.7599999999999996</v>
      </c>
      <c r="Z109">
        <f t="shared" si="83"/>
        <v>0.22733228935083788</v>
      </c>
      <c r="AA109">
        <f t="shared" si="72"/>
        <v>13.025564884020632</v>
      </c>
      <c r="AB109">
        <f t="shared" si="84"/>
        <v>1.0264083498719883</v>
      </c>
      <c r="AC109" s="1">
        <f t="shared" si="73"/>
        <v>1.408269465723208</v>
      </c>
      <c r="AD109" s="2">
        <f t="shared" si="85"/>
        <v>80.690276565391514</v>
      </c>
      <c r="AE109">
        <f t="shared" si="86"/>
        <v>0.23133114940910554</v>
      </c>
      <c r="AF109">
        <f t="shared" si="74"/>
        <v>9.4</v>
      </c>
      <c r="AG109">
        <f t="shared" si="75"/>
        <v>9.6313311494091067</v>
      </c>
      <c r="AH109">
        <f t="shared" si="76"/>
        <v>31</v>
      </c>
      <c r="AI109">
        <f t="shared" si="77"/>
        <v>0.30364388151194777</v>
      </c>
      <c r="AJ109">
        <f t="shared" si="78"/>
        <v>17.398025997819701</v>
      </c>
      <c r="AK109">
        <f t="shared" si="79"/>
        <v>1.8743938815119479</v>
      </c>
      <c r="AL109">
        <f t="shared" si="87"/>
        <v>107.3980259978197</v>
      </c>
      <c r="AM109">
        <f t="shared" si="98"/>
        <v>32.211877736454127</v>
      </c>
      <c r="AN109">
        <v>32.200000000000003</v>
      </c>
      <c r="AO109">
        <f t="shared" si="88"/>
        <v>30.726956533060886</v>
      </c>
      <c r="AP109">
        <f t="shared" si="89"/>
        <v>9.6313311494091067</v>
      </c>
      <c r="AQ109">
        <f t="shared" si="105"/>
        <v>0.210294358757524</v>
      </c>
      <c r="AR109">
        <f t="shared" si="102"/>
        <v>1.7599999999999996</v>
      </c>
      <c r="AU109">
        <f t="shared" si="90"/>
        <v>3.2759381043850855</v>
      </c>
      <c r="AV109">
        <f t="shared" si="91"/>
        <v>1.361684551285286</v>
      </c>
      <c r="AW109">
        <f t="shared" si="92"/>
        <v>0.28635457954256599</v>
      </c>
      <c r="AX109" s="1">
        <f t="shared" si="93"/>
        <v>94.409957377875699</v>
      </c>
    </row>
    <row r="110" spans="1:57" x14ac:dyDescent="0.2">
      <c r="A110">
        <v>95</v>
      </c>
      <c r="B110">
        <f t="shared" si="64"/>
        <v>9.5</v>
      </c>
      <c r="C110">
        <f t="shared" si="65"/>
        <v>0.30667631940168272</v>
      </c>
      <c r="D110">
        <f t="shared" si="66"/>
        <v>17.571777014898259</v>
      </c>
      <c r="E110">
        <f t="shared" si="67"/>
        <v>31.468237955119129</v>
      </c>
      <c r="F110">
        <f t="shared" si="68"/>
        <v>1.4682379551191289</v>
      </c>
      <c r="G110">
        <f t="shared" si="80"/>
        <v>0.45768351002063823</v>
      </c>
      <c r="H110">
        <f t="shared" si="104"/>
        <v>0.36654490865734612</v>
      </c>
      <c r="I110">
        <f t="shared" si="104"/>
        <v>0.34388398918397833</v>
      </c>
      <c r="J110">
        <f t="shared" si="104"/>
        <v>0.33638494340430486</v>
      </c>
      <c r="K110">
        <f t="shared" si="104"/>
        <v>0.33368082860398413</v>
      </c>
      <c r="L110">
        <f t="shared" si="104"/>
        <v>0.33267592374474741</v>
      </c>
      <c r="M110">
        <f t="shared" si="104"/>
        <v>0.33229831682484756</v>
      </c>
      <c r="N110">
        <f t="shared" si="104"/>
        <v>0.33215583546335253</v>
      </c>
      <c r="O110">
        <f t="shared" si="104"/>
        <v>0.33210198918980671</v>
      </c>
      <c r="P110">
        <f t="shared" si="104"/>
        <v>0.33208162768297123</v>
      </c>
      <c r="Q110">
        <f t="shared" si="104"/>
        <v>0.33207392643312017</v>
      </c>
      <c r="R110">
        <f t="shared" si="104"/>
        <v>0.33207101337458134</v>
      </c>
      <c r="S110">
        <f t="shared" si="104"/>
        <v>0.33206991145197678</v>
      </c>
      <c r="T110">
        <f t="shared" si="69"/>
        <v>0.55140621694286751</v>
      </c>
      <c r="U110">
        <f t="shared" si="70"/>
        <v>31.594180821173371</v>
      </c>
      <c r="V110">
        <f t="shared" si="81"/>
        <v>1.1740001221625611</v>
      </c>
      <c r="W110" s="1">
        <f t="shared" si="71"/>
        <v>1.0787620868183472</v>
      </c>
      <c r="X110">
        <f t="shared" si="82"/>
        <v>0.18999999999999989</v>
      </c>
      <c r="Y110">
        <f t="shared" si="101"/>
        <v>1.7599999999999996</v>
      </c>
      <c r="Z110">
        <f t="shared" si="83"/>
        <v>0.22957062497311892</v>
      </c>
      <c r="AA110">
        <f t="shared" si="72"/>
        <v>13.153815850759639</v>
      </c>
      <c r="AB110">
        <f t="shared" si="84"/>
        <v>1.0269426695724977</v>
      </c>
      <c r="AC110" s="1">
        <f t="shared" si="73"/>
        <v>1.4237377060604497</v>
      </c>
      <c r="AD110" s="2">
        <f t="shared" si="85"/>
        <v>81.576567592195119</v>
      </c>
      <c r="AE110">
        <f t="shared" si="86"/>
        <v>0.23369049314999546</v>
      </c>
      <c r="AF110">
        <f t="shared" si="74"/>
        <v>9.5</v>
      </c>
      <c r="AG110">
        <f t="shared" si="75"/>
        <v>9.7336904931499948</v>
      </c>
      <c r="AH110">
        <f t="shared" si="76"/>
        <v>31</v>
      </c>
      <c r="AI110">
        <f t="shared" si="77"/>
        <v>0.30667631940168272</v>
      </c>
      <c r="AJ110">
        <f t="shared" si="78"/>
        <v>17.571777014898259</v>
      </c>
      <c r="AK110">
        <f t="shared" si="79"/>
        <v>1.8774263194016827</v>
      </c>
      <c r="AL110">
        <f t="shared" si="87"/>
        <v>107.57177701489826</v>
      </c>
      <c r="AM110">
        <f t="shared" si="98"/>
        <v>32.242325117886828</v>
      </c>
      <c r="AN110">
        <v>32.200000000000003</v>
      </c>
      <c r="AO110">
        <f t="shared" si="88"/>
        <v>30.697619656293945</v>
      </c>
      <c r="AP110">
        <f t="shared" si="89"/>
        <v>9.7336904931499948</v>
      </c>
      <c r="AQ110">
        <f t="shared" si="105"/>
        <v>0.18095748199058337</v>
      </c>
      <c r="AR110">
        <f t="shared" si="102"/>
        <v>1.7599999999999996</v>
      </c>
      <c r="AU110">
        <f t="shared" si="90"/>
        <v>3.2962091599152998</v>
      </c>
      <c r="AV110">
        <f t="shared" si="91"/>
        <v>1.3623934064711598</v>
      </c>
      <c r="AW110">
        <f t="shared" si="92"/>
        <v>0.24653528031559444</v>
      </c>
      <c r="AX110" s="1">
        <f t="shared" si="93"/>
        <v>94.994153241054676</v>
      </c>
    </row>
    <row r="111" spans="1:57" x14ac:dyDescent="0.2">
      <c r="A111">
        <v>96</v>
      </c>
      <c r="B111">
        <f t="shared" si="64"/>
        <v>9.6000000000000014</v>
      </c>
      <c r="C111">
        <f t="shared" si="65"/>
        <v>0.30970294454245628</v>
      </c>
      <c r="D111">
        <f t="shared" si="66"/>
        <v>17.745194976171295</v>
      </c>
      <c r="E111">
        <f t="shared" si="67"/>
        <v>31.49857139617605</v>
      </c>
      <c r="F111">
        <f t="shared" si="68"/>
        <v>1.4985713961760503</v>
      </c>
      <c r="G111">
        <f t="shared" si="80"/>
        <v>0.41756108027942834</v>
      </c>
      <c r="H111">
        <f t="shared" si="104"/>
        <v>0.32467283644778822</v>
      </c>
      <c r="I111">
        <f t="shared" si="104"/>
        <v>0.2980976971890601</v>
      </c>
      <c r="J111">
        <f t="shared" si="104"/>
        <v>0.28744764496832181</v>
      </c>
      <c r="K111">
        <f t="shared" si="104"/>
        <v>0.28262688924135926</v>
      </c>
      <c r="L111">
        <f t="shared" si="104"/>
        <v>0.28032532205518007</v>
      </c>
      <c r="M111">
        <f t="shared" si="104"/>
        <v>0.27919856933950071</v>
      </c>
      <c r="N111">
        <f t="shared" si="104"/>
        <v>0.27864018418975378</v>
      </c>
      <c r="O111">
        <f t="shared" si="104"/>
        <v>0.27836179158966423</v>
      </c>
      <c r="P111">
        <f t="shared" si="104"/>
        <v>0.27822257689468877</v>
      </c>
      <c r="Q111">
        <f t="shared" si="104"/>
        <v>0.27815285585528371</v>
      </c>
      <c r="R111">
        <f t="shared" si="104"/>
        <v>0.27811791216837256</v>
      </c>
      <c r="S111">
        <f t="shared" si="104"/>
        <v>0.27810039205120224</v>
      </c>
      <c r="T111">
        <f t="shared" si="69"/>
        <v>0.61619698060744266</v>
      </c>
      <c r="U111">
        <f t="shared" si="70"/>
        <v>35.306527617170033</v>
      </c>
      <c r="V111">
        <f t="shared" si="81"/>
        <v>1.2253666776425032</v>
      </c>
      <c r="W111" s="1">
        <f t="shared" si="71"/>
        <v>1.0787670074517988</v>
      </c>
      <c r="X111">
        <f t="shared" si="82"/>
        <v>0.18999999999999989</v>
      </c>
      <c r="Y111">
        <f t="shared" si="101"/>
        <v>1.7599999999999996</v>
      </c>
      <c r="Z111">
        <f t="shared" si="83"/>
        <v>0.23180369421331617</v>
      </c>
      <c r="AA111">
        <f t="shared" si="72"/>
        <v>13.281765067132552</v>
      </c>
      <c r="AB111">
        <f t="shared" si="84"/>
        <v>1.0274814190938391</v>
      </c>
      <c r="AC111" s="1">
        <f t="shared" si="73"/>
        <v>1.4393541707459117</v>
      </c>
      <c r="AD111" s="2">
        <f t="shared" si="85"/>
        <v>82.471351499049518</v>
      </c>
      <c r="AE111">
        <f t="shared" si="86"/>
        <v>0.23604674660560265</v>
      </c>
      <c r="AF111">
        <f t="shared" si="74"/>
        <v>9.6000000000000014</v>
      </c>
      <c r="AG111">
        <f t="shared" si="75"/>
        <v>9.8360467466056036</v>
      </c>
      <c r="AH111">
        <f t="shared" si="76"/>
        <v>31</v>
      </c>
      <c r="AI111">
        <f t="shared" si="77"/>
        <v>0.30970294454245628</v>
      </c>
      <c r="AJ111">
        <f t="shared" si="78"/>
        <v>17.745194976171295</v>
      </c>
      <c r="AK111">
        <f t="shared" si="79"/>
        <v>1.8804529445424563</v>
      </c>
      <c r="AL111">
        <f t="shared" si="87"/>
        <v>107.74519497617129</v>
      </c>
      <c r="AM111">
        <f t="shared" si="98"/>
        <v>32.273064656675174</v>
      </c>
      <c r="AN111">
        <v>32.200000000000003</v>
      </c>
      <c r="AO111">
        <f t="shared" si="88"/>
        <v>30.668057539818239</v>
      </c>
      <c r="AP111">
        <f t="shared" si="89"/>
        <v>9.8360467466056036</v>
      </c>
      <c r="AQ111">
        <f t="shared" si="105"/>
        <v>0.15139536551487753</v>
      </c>
      <c r="AR111">
        <f t="shared" si="102"/>
        <v>1.7599999999999996</v>
      </c>
      <c r="AU111">
        <f t="shared" si="90"/>
        <v>3.3166524240008939</v>
      </c>
      <c r="AV111">
        <f t="shared" si="91"/>
        <v>1.3631081384784691</v>
      </c>
      <c r="AW111">
        <f t="shared" si="92"/>
        <v>0.20636825486125213</v>
      </c>
      <c r="AX111" s="1">
        <f t="shared" si="93"/>
        <v>95.583312019238576</v>
      </c>
    </row>
    <row r="112" spans="1:57" x14ac:dyDescent="0.2">
      <c r="A112">
        <v>97</v>
      </c>
      <c r="B112">
        <f t="shared" si="64"/>
        <v>9.7000000000000011</v>
      </c>
      <c r="C112">
        <f t="shared" si="65"/>
        <v>0.31272371834111107</v>
      </c>
      <c r="D112">
        <f t="shared" si="66"/>
        <v>17.918277670348559</v>
      </c>
      <c r="E112">
        <f t="shared" si="67"/>
        <v>31.529192821891268</v>
      </c>
      <c r="F112">
        <f t="shared" si="68"/>
        <v>1.529192821891268</v>
      </c>
      <c r="G112">
        <f t="shared" si="80"/>
        <v>0.37892425447894607</v>
      </c>
      <c r="H112">
        <f t="shared" si="104"/>
        <v>0.28427487665601242</v>
      </c>
      <c r="I112">
        <f t="shared" si="104"/>
        <v>0.25276134711851239</v>
      </c>
      <c r="J112">
        <f t="shared" si="104"/>
        <v>0.23703173278877185</v>
      </c>
      <c r="K112">
        <f t="shared" si="104"/>
        <v>0.22761563218400702</v>
      </c>
      <c r="L112">
        <f t="shared" si="104"/>
        <v>0.22135623252754699</v>
      </c>
      <c r="M112">
        <f t="shared" si="104"/>
        <v>0.21690060364730329</v>
      </c>
      <c r="N112">
        <f t="shared" si="104"/>
        <v>0.21357227147215696</v>
      </c>
      <c r="O112">
        <f t="shared" si="104"/>
        <v>0.21099540921624613</v>
      </c>
      <c r="P112">
        <f t="shared" si="104"/>
        <v>0.2089445138690747</v>
      </c>
      <c r="Q112">
        <f t="shared" si="104"/>
        <v>0.2072760773417168</v>
      </c>
      <c r="R112">
        <f t="shared" si="104"/>
        <v>0.20589442205248618</v>
      </c>
      <c r="S112">
        <f t="shared" si="104"/>
        <v>0.20473330471485496</v>
      </c>
      <c r="T112">
        <f t="shared" si="69"/>
        <v>0.74766808616655633</v>
      </c>
      <c r="U112">
        <f t="shared" si="70"/>
        <v>42.839489259901363</v>
      </c>
      <c r="V112">
        <f t="shared" si="81"/>
        <v>1.3637422379675579</v>
      </c>
      <c r="W112" s="1">
        <f t="shared" si="71"/>
        <v>1.0795115823368049</v>
      </c>
      <c r="X112">
        <f t="shared" si="82"/>
        <v>0.18999999999999989</v>
      </c>
      <c r="Y112">
        <f t="shared" si="101"/>
        <v>1.7599999999999996</v>
      </c>
      <c r="Z112">
        <f t="shared" si="83"/>
        <v>0.23403146340110895</v>
      </c>
      <c r="AA112">
        <f t="shared" si="72"/>
        <v>13.409410603915202</v>
      </c>
      <c r="AB112">
        <f t="shared" si="84"/>
        <v>1.0280245642667427</v>
      </c>
      <c r="AC112" s="1">
        <f t="shared" si="73"/>
        <v>1.4551184177020573</v>
      </c>
      <c r="AD112" s="2">
        <f t="shared" si="85"/>
        <v>83.374602956030643</v>
      </c>
      <c r="AE112">
        <f t="shared" si="86"/>
        <v>0.23839988409356702</v>
      </c>
      <c r="AF112">
        <f t="shared" si="74"/>
        <v>9.7000000000000011</v>
      </c>
      <c r="AG112">
        <f t="shared" si="75"/>
        <v>9.9383998840935686</v>
      </c>
      <c r="AH112">
        <f t="shared" si="76"/>
        <v>31</v>
      </c>
      <c r="AI112">
        <f t="shared" si="77"/>
        <v>0.31272371834111107</v>
      </c>
      <c r="AJ112">
        <f t="shared" si="78"/>
        <v>17.918277670348559</v>
      </c>
      <c r="AK112">
        <f t="shared" si="79"/>
        <v>1.8834737183411112</v>
      </c>
      <c r="AL112">
        <f t="shared" si="87"/>
        <v>107.91827767034856</v>
      </c>
      <c r="AM112">
        <f t="shared" si="98"/>
        <v>32.304095493468857</v>
      </c>
      <c r="AN112">
        <v>32.200000000000003</v>
      </c>
      <c r="AO112">
        <f t="shared" si="88"/>
        <v>30.638272456162895</v>
      </c>
      <c r="AP112">
        <f t="shared" si="89"/>
        <v>9.9383998840935686</v>
      </c>
      <c r="AQ112">
        <f t="shared" si="105"/>
        <v>0.12161028185953315</v>
      </c>
      <c r="AR112">
        <f t="shared" si="102"/>
        <v>1.7599999999999996</v>
      </c>
      <c r="AU112">
        <f t="shared" si="90"/>
        <v>3.33726683486378</v>
      </c>
      <c r="AV112">
        <f t="shared" si="91"/>
        <v>1.3638287019765547</v>
      </c>
      <c r="AW112">
        <f t="shared" si="92"/>
        <v>0.16585559285549004</v>
      </c>
      <c r="AX112" s="1">
        <f t="shared" si="93"/>
        <v>96.177403112818752</v>
      </c>
      <c r="AZ112">
        <v>10</v>
      </c>
      <c r="BA112">
        <f>ASIN(AZ112/AN112)</f>
        <v>0.31578106057005284</v>
      </c>
      <c r="BB112">
        <f>BA112*180/$C$3</f>
        <v>18.093455643039793</v>
      </c>
      <c r="BC112">
        <f>AN112*COS(BA112)</f>
        <v>30.607842132368631</v>
      </c>
      <c r="BD112">
        <f>BD$15-(BC$103-BC112)</f>
        <v>9.1179958065269795E-2</v>
      </c>
      <c r="BE112">
        <f>BD112*10</f>
        <v>0.91179958065269795</v>
      </c>
    </row>
    <row r="113" spans="1:54" x14ac:dyDescent="0.2">
      <c r="A113">
        <v>98</v>
      </c>
      <c r="B113">
        <f t="shared" si="64"/>
        <v>9.8000000000000007</v>
      </c>
      <c r="C113">
        <f t="shared" si="65"/>
        <v>0.31573860278070903</v>
      </c>
      <c r="D113">
        <f t="shared" si="66"/>
        <v>18.091022919155698</v>
      </c>
      <c r="E113">
        <f t="shared" si="67"/>
        <v>31.56010139400696</v>
      </c>
      <c r="F113">
        <f t="shared" si="68"/>
        <v>1.5601013940069599</v>
      </c>
      <c r="G113">
        <f t="shared" si="80"/>
        <v>0.34182692381449048</v>
      </c>
      <c r="H113">
        <f t="shared" si="104"/>
        <v>0.24540509336591407</v>
      </c>
      <c r="I113">
        <f t="shared" si="104"/>
        <v>0.20752010385923189</v>
      </c>
      <c r="J113">
        <f t="shared" si="104"/>
        <v>0.1830009735674876</v>
      </c>
      <c r="K113">
        <f t="shared" si="104"/>
        <v>0.16172090006897016</v>
      </c>
      <c r="L113">
        <f t="shared" si="104"/>
        <v>0.13802161679021127</v>
      </c>
      <c r="M113">
        <f t="shared" si="104"/>
        <v>0.10302681077932138</v>
      </c>
      <c r="N113">
        <f t="shared" si="104"/>
        <v>2.191429678581237E-2</v>
      </c>
      <c r="O113" t="e">
        <f t="shared" si="104"/>
        <v>#NUM!</v>
      </c>
      <c r="P113" t="e">
        <f t="shared" si="104"/>
        <v>#NUM!</v>
      </c>
      <c r="Q113" t="e">
        <f t="shared" si="104"/>
        <v>#NUM!</v>
      </c>
      <c r="R113" t="e">
        <f t="shared" si="104"/>
        <v>#NUM!</v>
      </c>
      <c r="S113" t="e">
        <f t="shared" si="104"/>
        <v>#NUM!</v>
      </c>
      <c r="T113" t="e">
        <f t="shared" si="69"/>
        <v>#NUM!</v>
      </c>
      <c r="U113" t="e">
        <f t="shared" si="70"/>
        <v>#NUM!</v>
      </c>
      <c r="V113" t="e">
        <f t="shared" si="81"/>
        <v>#NUM!</v>
      </c>
      <c r="W113" s="1" t="e">
        <f t="shared" si="71"/>
        <v>#NUM!</v>
      </c>
      <c r="X113">
        <f t="shared" si="82"/>
        <v>0.18999999999999989</v>
      </c>
      <c r="Y113">
        <f t="shared" si="101"/>
        <v>1.7599999999999996</v>
      </c>
      <c r="Z113">
        <f t="shared" si="83"/>
        <v>0.23625389941836064</v>
      </c>
      <c r="AA113">
        <f t="shared" si="72"/>
        <v>13.536750563522174</v>
      </c>
      <c r="AB113">
        <f t="shared" si="84"/>
        <v>1.0285720707759047</v>
      </c>
      <c r="AC113" s="1">
        <f t="shared" si="73"/>
        <v>1.4710300024082457</v>
      </c>
      <c r="AD113" s="2">
        <f t="shared" si="85"/>
        <v>84.28629649323068</v>
      </c>
      <c r="AE113">
        <f t="shared" si="86"/>
        <v>0.24074988012506446</v>
      </c>
      <c r="AF113">
        <f t="shared" si="74"/>
        <v>9.8000000000000007</v>
      </c>
      <c r="AG113">
        <f t="shared" si="75"/>
        <v>10.040749880125064</v>
      </c>
      <c r="AH113">
        <f t="shared" si="76"/>
        <v>31</v>
      </c>
      <c r="AI113">
        <f t="shared" si="77"/>
        <v>0.31573860278070903</v>
      </c>
      <c r="AJ113">
        <f t="shared" si="78"/>
        <v>18.091022919155698</v>
      </c>
      <c r="AK113">
        <f t="shared" si="79"/>
        <v>1.8864886027807091</v>
      </c>
      <c r="AL113">
        <f t="shared" si="87"/>
        <v>108.09102291915571</v>
      </c>
      <c r="AM113">
        <f t="shared" si="98"/>
        <v>32.335416764143893</v>
      </c>
      <c r="AN113">
        <v>32.200000000000003</v>
      </c>
      <c r="AO113">
        <f t="shared" si="88"/>
        <v>30.608266682674113</v>
      </c>
      <c r="AP113">
        <f t="shared" si="89"/>
        <v>10.040749880125063</v>
      </c>
      <c r="AQ113">
        <f t="shared" si="105"/>
        <v>9.1604508370751625E-2</v>
      </c>
      <c r="AR113">
        <f t="shared" si="102"/>
        <v>1.7599999999999996</v>
      </c>
      <c r="AU113">
        <f t="shared" si="90"/>
        <v>3.3580513317093108</v>
      </c>
      <c r="AV113">
        <f t="shared" si="91"/>
        <v>1.3645550514410218</v>
      </c>
      <c r="AW113">
        <f t="shared" si="92"/>
        <v>0.12499939463208048</v>
      </c>
      <c r="AX113" s="1">
        <f t="shared" si="93"/>
        <v>96.776395950528496</v>
      </c>
    </row>
    <row r="114" spans="1:54" x14ac:dyDescent="0.2">
      <c r="A114">
        <v>99</v>
      </c>
      <c r="B114">
        <f t="shared" si="64"/>
        <v>9.9</v>
      </c>
      <c r="C114">
        <f t="shared" si="65"/>
        <v>0.31874756042064445</v>
      </c>
      <c r="D114">
        <f t="shared" si="66"/>
        <v>18.263428577340761</v>
      </c>
      <c r="E114">
        <f t="shared" si="67"/>
        <v>31.591296269700614</v>
      </c>
      <c r="F114">
        <f t="shared" si="68"/>
        <v>1.5912962697006137</v>
      </c>
      <c r="G114">
        <f t="shared" si="80"/>
        <v>0.30632327294188039</v>
      </c>
      <c r="H114">
        <f t="shared" si="104"/>
        <v>0.20811784413856177</v>
      </c>
      <c r="I114">
        <f t="shared" si="104"/>
        <v>0.16177724184007441</v>
      </c>
      <c r="J114">
        <f t="shared" si="104"/>
        <v>0.12037246781298812</v>
      </c>
      <c r="K114">
        <f t="shared" si="104"/>
        <v>5.6410573482814648E-2</v>
      </c>
      <c r="L114" t="e">
        <f t="shared" si="104"/>
        <v>#NUM!</v>
      </c>
      <c r="M114" t="e">
        <f t="shared" si="104"/>
        <v>#NUM!</v>
      </c>
      <c r="N114" t="e">
        <f t="shared" si="104"/>
        <v>#NUM!</v>
      </c>
      <c r="O114" t="e">
        <f t="shared" si="104"/>
        <v>#NUM!</v>
      </c>
      <c r="P114" t="e">
        <f t="shared" si="104"/>
        <v>#NUM!</v>
      </c>
      <c r="Q114" t="e">
        <f t="shared" si="104"/>
        <v>#NUM!</v>
      </c>
      <c r="R114" t="e">
        <f t="shared" si="104"/>
        <v>#NUM!</v>
      </c>
      <c r="S114" t="e">
        <f t="shared" si="104"/>
        <v>#NUM!</v>
      </c>
      <c r="T114" t="e">
        <f t="shared" si="69"/>
        <v>#NUM!</v>
      </c>
      <c r="U114" t="e">
        <f t="shared" si="70"/>
        <v>#NUM!</v>
      </c>
      <c r="V114" t="e">
        <f t="shared" si="81"/>
        <v>#NUM!</v>
      </c>
      <c r="W114" s="1" t="e">
        <f t="shared" si="71"/>
        <v>#NUM!</v>
      </c>
      <c r="X114">
        <f t="shared" si="82"/>
        <v>0.18999999999999989</v>
      </c>
      <c r="Y114">
        <f t="shared" si="101"/>
        <v>1.7599999999999996</v>
      </c>
      <c r="Z114">
        <f t="shared" si="83"/>
        <v>0.23847096969907911</v>
      </c>
      <c r="AA114">
        <f t="shared" si="72"/>
        <v>13.663783080004531</v>
      </c>
      <c r="AB114">
        <f t="shared" si="84"/>
        <v>1.0291239041650535</v>
      </c>
      <c r="AC114" s="1">
        <f t="shared" si="73"/>
        <v>1.4870884779538462</v>
      </c>
      <c r="AD114" s="2">
        <f t="shared" si="85"/>
        <v>85.20640650380146</v>
      </c>
      <c r="AE114">
        <f t="shared" si="86"/>
        <v>0.24309670940578881</v>
      </c>
      <c r="AF114">
        <f t="shared" si="74"/>
        <v>9.9</v>
      </c>
      <c r="AG114">
        <f t="shared" si="75"/>
        <v>10.143096709405789</v>
      </c>
      <c r="AH114">
        <f t="shared" si="76"/>
        <v>31</v>
      </c>
      <c r="AI114">
        <f t="shared" si="77"/>
        <v>0.31874756042064445</v>
      </c>
      <c r="AJ114">
        <f t="shared" si="78"/>
        <v>18.263428577340761</v>
      </c>
      <c r="AK114">
        <f t="shared" si="79"/>
        <v>1.8894975604206445</v>
      </c>
      <c r="AL114">
        <f t="shared" si="87"/>
        <v>108.26342857734076</v>
      </c>
      <c r="AM114">
        <f t="shared" si="98"/>
        <v>32.367027599905427</v>
      </c>
      <c r="AN114">
        <v>32.200000000000003</v>
      </c>
      <c r="AO114">
        <f t="shared" si="88"/>
        <v>30.578042501108001</v>
      </c>
      <c r="AP114">
        <f t="shared" si="89"/>
        <v>10.143096709405789</v>
      </c>
      <c r="AQ114">
        <f t="shared" si="105"/>
        <v>6.1380326804639673E-2</v>
      </c>
      <c r="AR114">
        <f t="shared" si="102"/>
        <v>1.7599999999999996</v>
      </c>
      <c r="AU114">
        <f t="shared" si="90"/>
        <v>3.379004854963036</v>
      </c>
      <c r="AV114">
        <f t="shared" si="91"/>
        <v>1.3652871411604606</v>
      </c>
      <c r="AW114">
        <f t="shared" si="92"/>
        <v>8.3801770906601278E-2</v>
      </c>
      <c r="AX114" s="1">
        <f t="shared" si="93"/>
        <v>97.38025999626629</v>
      </c>
    </row>
    <row r="115" spans="1:54" x14ac:dyDescent="0.2">
      <c r="A115">
        <v>100</v>
      </c>
      <c r="B115">
        <f t="shared" si="64"/>
        <v>10</v>
      </c>
      <c r="C115">
        <f t="shared" si="65"/>
        <v>0.32175055439664219</v>
      </c>
      <c r="D115">
        <f t="shared" si="66"/>
        <v>18.435492532674068</v>
      </c>
      <c r="E115">
        <f t="shared" si="67"/>
        <v>31.622776601683796</v>
      </c>
      <c r="F115">
        <f t="shared" si="68"/>
        <v>1.6227766016837961</v>
      </c>
      <c r="G115">
        <f t="shared" si="80"/>
        <v>0.27246777363033481</v>
      </c>
      <c r="H115">
        <f t="shared" si="104"/>
        <v>0.17246777363033483</v>
      </c>
      <c r="I115">
        <f t="shared" si="104"/>
        <v>0.11448592699599563</v>
      </c>
      <c r="J115">
        <f t="shared" si="104"/>
        <v>3.4475401310315991E-2</v>
      </c>
      <c r="K115" t="e">
        <f t="shared" si="104"/>
        <v>#NUM!</v>
      </c>
      <c r="L115" t="e">
        <f t="shared" si="104"/>
        <v>#NUM!</v>
      </c>
      <c r="M115" t="e">
        <f t="shared" si="104"/>
        <v>#NUM!</v>
      </c>
      <c r="N115" t="e">
        <f t="shared" si="104"/>
        <v>#NUM!</v>
      </c>
      <c r="O115" t="e">
        <f t="shared" si="104"/>
        <v>#NUM!</v>
      </c>
      <c r="P115" t="e">
        <f t="shared" si="104"/>
        <v>#NUM!</v>
      </c>
      <c r="Q115" t="e">
        <f t="shared" si="104"/>
        <v>#NUM!</v>
      </c>
      <c r="R115" t="e">
        <f t="shared" si="104"/>
        <v>#NUM!</v>
      </c>
      <c r="S115" t="e">
        <f t="shared" si="104"/>
        <v>#NUM!</v>
      </c>
      <c r="T115" t="e">
        <f t="shared" si="69"/>
        <v>#NUM!</v>
      </c>
      <c r="U115" t="e">
        <f t="shared" si="70"/>
        <v>#NUM!</v>
      </c>
      <c r="V115" t="e">
        <f t="shared" si="81"/>
        <v>#NUM!</v>
      </c>
      <c r="W115" s="1" t="e">
        <f t="shared" si="71"/>
        <v>#NUM!</v>
      </c>
      <c r="X115">
        <f t="shared" si="82"/>
        <v>0.18999999999999989</v>
      </c>
      <c r="Y115">
        <f t="shared" si="101"/>
        <v>1.7599999999999996</v>
      </c>
      <c r="Z115">
        <f t="shared" si="83"/>
        <v>0.24068264222926361</v>
      </c>
      <c r="AA115">
        <f t="shared" si="72"/>
        <v>13.790506319041047</v>
      </c>
      <c r="AB115">
        <f t="shared" si="84"/>
        <v>1.0296800298419999</v>
      </c>
      <c r="AC115" s="1">
        <f t="shared" si="73"/>
        <v>1.5032933950912855</v>
      </c>
      <c r="AD115" s="2">
        <f t="shared" si="85"/>
        <v>86.134907246993919</v>
      </c>
      <c r="AE115">
        <f t="shared" si="86"/>
        <v>0.24544034683690799</v>
      </c>
      <c r="AF115">
        <f t="shared" si="74"/>
        <v>10</v>
      </c>
      <c r="AG115">
        <f t="shared" si="75"/>
        <v>10.245440346836908</v>
      </c>
      <c r="AH115">
        <f t="shared" si="76"/>
        <v>31</v>
      </c>
      <c r="AI115">
        <f t="shared" si="77"/>
        <v>0.32175055439664219</v>
      </c>
      <c r="AJ115">
        <f t="shared" si="78"/>
        <v>18.435492532674068</v>
      </c>
      <c r="AK115">
        <f t="shared" si="79"/>
        <v>1.8925005543966422</v>
      </c>
      <c r="AL115">
        <f t="shared" si="87"/>
        <v>108.43549253267406</v>
      </c>
      <c r="AM115">
        <f t="shared" si="98"/>
        <v>32.398927127390124</v>
      </c>
      <c r="AN115">
        <v>32.200000000000003</v>
      </c>
      <c r="AO115">
        <f t="shared" si="88"/>
        <v>30.547602197226546</v>
      </c>
      <c r="AP115">
        <f t="shared" si="89"/>
        <v>10.245440346836908</v>
      </c>
      <c r="AQ115">
        <f t="shared" si="105"/>
        <v>3.0940022923184096E-2</v>
      </c>
      <c r="AR115">
        <f t="shared" si="102"/>
        <v>1.7599999999999996</v>
      </c>
      <c r="AU115">
        <f>F116+SQRT(Y115)*$F$4/COS(Z115)+SQRT(Y115)*AQ115/COS(Z115)+(0.4-AQ115)</f>
        <v>1.7773497448206255</v>
      </c>
    </row>
    <row r="118" spans="1:54" x14ac:dyDescent="0.2">
      <c r="BB118">
        <f>COS(BA103)</f>
        <v>0.96014478802184344</v>
      </c>
    </row>
    <row r="119" spans="1:54" x14ac:dyDescent="0.2">
      <c r="BB119">
        <f>COS(BA112)</f>
        <v>0.95055410348970892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58D2-640D-DC4C-AD10-4469D2873966}">
  <dimension ref="B15:G33"/>
  <sheetViews>
    <sheetView topLeftCell="B1" workbookViewId="0">
      <selection activeCell="G30" sqref="G30"/>
    </sheetView>
  </sheetViews>
  <sheetFormatPr baseColWidth="10" defaultRowHeight="16" x14ac:dyDescent="0.2"/>
  <cols>
    <col min="2" max="2" width="7.83203125" customWidth="1"/>
    <col min="3" max="3" width="59.1640625" customWidth="1"/>
    <col min="4" max="4" width="16.83203125" customWidth="1"/>
    <col min="5" max="5" width="12.1640625" customWidth="1"/>
    <col min="6" max="6" width="7.33203125" customWidth="1"/>
    <col min="7" max="7" width="59.1640625" customWidth="1"/>
  </cols>
  <sheetData>
    <row r="15" spans="2:7" ht="57" x14ac:dyDescent="0.2">
      <c r="B15" s="22" t="s">
        <v>43</v>
      </c>
      <c r="C15" s="22" t="s">
        <v>44</v>
      </c>
      <c r="D15" s="22" t="s">
        <v>45</v>
      </c>
      <c r="E15" s="22" t="s">
        <v>46</v>
      </c>
      <c r="F15" s="18"/>
      <c r="G15" s="17" t="s">
        <v>47</v>
      </c>
    </row>
    <row r="16" spans="2:7" x14ac:dyDescent="0.2">
      <c r="B16" s="19">
        <v>1</v>
      </c>
      <c r="C16" s="19" t="s">
        <v>48</v>
      </c>
      <c r="D16" s="19">
        <v>302</v>
      </c>
      <c r="E16" s="20">
        <v>302</v>
      </c>
      <c r="F16" s="20" t="s">
        <v>49</v>
      </c>
      <c r="G16" s="18"/>
    </row>
    <row r="17" spans="2:7" x14ac:dyDescent="0.2">
      <c r="B17" s="19">
        <v>2</v>
      </c>
      <c r="C17" s="19" t="s">
        <v>50</v>
      </c>
      <c r="D17" s="19">
        <v>1.6</v>
      </c>
      <c r="E17" s="20">
        <v>1.7</v>
      </c>
      <c r="F17" s="20" t="s">
        <v>51</v>
      </c>
      <c r="G17" s="18"/>
    </row>
    <row r="18" spans="2:7" x14ac:dyDescent="0.2">
      <c r="B18" s="19">
        <v>3</v>
      </c>
      <c r="C18" s="19" t="s">
        <v>52</v>
      </c>
      <c r="D18" s="19">
        <v>50</v>
      </c>
      <c r="E18" s="20">
        <v>52</v>
      </c>
      <c r="F18" s="20" t="s">
        <v>51</v>
      </c>
      <c r="G18" s="18"/>
    </row>
    <row r="19" spans="2:7" x14ac:dyDescent="0.2">
      <c r="B19" s="19">
        <v>4</v>
      </c>
      <c r="C19" s="19" t="s">
        <v>53</v>
      </c>
      <c r="D19" s="19">
        <v>45</v>
      </c>
      <c r="E19" s="20">
        <v>46</v>
      </c>
      <c r="F19" s="20" t="s">
        <v>51</v>
      </c>
      <c r="G19" s="18"/>
    </row>
    <row r="20" spans="2:7" x14ac:dyDescent="0.2">
      <c r="B20" s="19">
        <v>5</v>
      </c>
      <c r="C20" s="19" t="s">
        <v>54</v>
      </c>
      <c r="D20" s="19">
        <v>39</v>
      </c>
      <c r="E20" s="20">
        <v>39</v>
      </c>
      <c r="F20" s="20" t="s">
        <v>51</v>
      </c>
      <c r="G20" s="18"/>
    </row>
    <row r="21" spans="2:7" x14ac:dyDescent="0.2">
      <c r="B21" s="19">
        <v>6</v>
      </c>
      <c r="C21" s="19" t="s">
        <v>55</v>
      </c>
      <c r="D21" s="19">
        <v>96</v>
      </c>
      <c r="E21" s="20">
        <v>101</v>
      </c>
      <c r="F21" s="20" t="s">
        <v>51</v>
      </c>
      <c r="G21" s="18"/>
    </row>
    <row r="22" spans="2:7" x14ac:dyDescent="0.2">
      <c r="B22" s="19">
        <v>7</v>
      </c>
      <c r="C22" s="19" t="s">
        <v>56</v>
      </c>
      <c r="D22" s="19">
        <v>86</v>
      </c>
      <c r="E22" s="20">
        <v>86</v>
      </c>
      <c r="F22" s="20" t="s">
        <v>51</v>
      </c>
      <c r="G22" s="18"/>
    </row>
    <row r="23" spans="2:7" x14ac:dyDescent="0.2">
      <c r="B23" s="19">
        <v>8</v>
      </c>
      <c r="C23" s="19" t="s">
        <v>57</v>
      </c>
      <c r="D23" s="19">
        <v>73.5</v>
      </c>
      <c r="E23" s="20">
        <v>73.5</v>
      </c>
      <c r="F23" s="20" t="s">
        <v>51</v>
      </c>
      <c r="G23" s="18"/>
    </row>
    <row r="24" spans="2:7" x14ac:dyDescent="0.2">
      <c r="B24" s="19">
        <v>9</v>
      </c>
      <c r="C24" s="19" t="s">
        <v>58</v>
      </c>
      <c r="D24" s="19">
        <v>4.7</v>
      </c>
      <c r="E24" s="20">
        <v>4.9000000000000004</v>
      </c>
      <c r="F24" s="20" t="s">
        <v>51</v>
      </c>
      <c r="G24" s="18"/>
    </row>
    <row r="25" spans="2:7" x14ac:dyDescent="0.2">
      <c r="B25" s="19">
        <v>10</v>
      </c>
      <c r="C25" s="19" t="s">
        <v>59</v>
      </c>
      <c r="D25" s="19">
        <v>6.7</v>
      </c>
      <c r="E25" s="20">
        <v>6.7</v>
      </c>
      <c r="F25" s="20" t="s">
        <v>51</v>
      </c>
      <c r="G25" s="18"/>
    </row>
    <row r="26" spans="2:7" x14ac:dyDescent="0.2">
      <c r="B26" s="19">
        <v>11</v>
      </c>
      <c r="C26" s="19" t="s">
        <v>60</v>
      </c>
      <c r="D26" s="19">
        <v>65</v>
      </c>
      <c r="E26" s="21">
        <v>77</v>
      </c>
      <c r="F26" s="20" t="s">
        <v>51</v>
      </c>
      <c r="G26" s="19" t="s">
        <v>61</v>
      </c>
    </row>
    <row r="27" spans="2:7" x14ac:dyDescent="0.2">
      <c r="B27" s="19">
        <v>12</v>
      </c>
      <c r="C27" s="19" t="s">
        <v>62</v>
      </c>
      <c r="D27" s="19">
        <v>58</v>
      </c>
      <c r="E27" s="20">
        <v>58</v>
      </c>
      <c r="F27" s="20" t="s">
        <v>51</v>
      </c>
      <c r="G27" s="18"/>
    </row>
    <row r="28" spans="2:7" x14ac:dyDescent="0.2">
      <c r="B28" s="19">
        <v>13</v>
      </c>
      <c r="C28" s="19" t="s">
        <v>63</v>
      </c>
      <c r="D28" s="19">
        <v>121</v>
      </c>
      <c r="E28" s="21">
        <v>144</v>
      </c>
      <c r="F28" s="20" t="s">
        <v>51</v>
      </c>
      <c r="G28" s="19" t="s">
        <v>64</v>
      </c>
    </row>
    <row r="29" spans="2:7" x14ac:dyDescent="0.2">
      <c r="B29" s="19">
        <v>14</v>
      </c>
      <c r="C29" s="19" t="s">
        <v>65</v>
      </c>
      <c r="D29" s="19">
        <v>106</v>
      </c>
      <c r="E29" s="20">
        <v>106</v>
      </c>
      <c r="F29" s="20" t="s">
        <v>51</v>
      </c>
      <c r="G29" s="18"/>
    </row>
    <row r="30" spans="2:7" x14ac:dyDescent="0.2">
      <c r="B30" s="19">
        <v>15</v>
      </c>
      <c r="C30" s="19" t="s">
        <v>66</v>
      </c>
      <c r="D30" s="19">
        <v>13</v>
      </c>
      <c r="E30" s="20">
        <v>13</v>
      </c>
      <c r="F30" s="20" t="s">
        <v>51</v>
      </c>
      <c r="G30" s="18"/>
    </row>
    <row r="31" spans="2:7" x14ac:dyDescent="0.2">
      <c r="B31" s="19">
        <v>16</v>
      </c>
      <c r="C31" s="19" t="s">
        <v>67</v>
      </c>
      <c r="D31" s="19">
        <v>17.5</v>
      </c>
      <c r="E31" s="20">
        <v>17.5</v>
      </c>
      <c r="F31" s="20" t="s">
        <v>51</v>
      </c>
      <c r="G31" s="18"/>
    </row>
    <row r="32" spans="2:7" x14ac:dyDescent="0.2">
      <c r="B32" s="19">
        <v>17</v>
      </c>
      <c r="C32" s="19" t="s">
        <v>68</v>
      </c>
      <c r="D32" s="19">
        <v>0.8</v>
      </c>
      <c r="E32" s="20">
        <v>0.94</v>
      </c>
      <c r="F32" s="20" t="s">
        <v>51</v>
      </c>
      <c r="G32" s="18"/>
    </row>
    <row r="33" spans="2:7" x14ac:dyDescent="0.2">
      <c r="B33" s="19">
        <v>18</v>
      </c>
      <c r="C33" s="19" t="s">
        <v>69</v>
      </c>
      <c r="D33" s="19">
        <v>2.7</v>
      </c>
      <c r="E33" s="20">
        <v>2.8</v>
      </c>
      <c r="F33" s="20" t="s">
        <v>51</v>
      </c>
      <c r="G3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24A3-D6A2-0B43-91F4-B678AA67594B}">
  <dimension ref="A1:BB115"/>
  <sheetViews>
    <sheetView zoomScale="118" workbookViewId="0">
      <pane xSplit="6" ySplit="15" topLeftCell="AQ16" activePane="bottomRight" state="frozen"/>
      <selection pane="topRight" activeCell="G1" sqref="G1"/>
      <selection pane="bottomLeft" activeCell="A16" sqref="A16"/>
      <selection pane="bottomRight" activeCell="AJ25" sqref="AJ25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24" width="10.83203125" customWidth="1"/>
    <col min="30" max="30" width="10.83203125" style="2"/>
  </cols>
  <sheetData>
    <row r="1" spans="1:52" x14ac:dyDescent="0.2">
      <c r="AO1" t="s">
        <v>20</v>
      </c>
      <c r="AP1" t="s">
        <v>21</v>
      </c>
      <c r="AQ1" t="s">
        <v>22</v>
      </c>
    </row>
    <row r="2" spans="1:52" x14ac:dyDescent="0.2">
      <c r="AN2">
        <v>0.9</v>
      </c>
      <c r="AO2">
        <v>2</v>
      </c>
      <c r="AP2">
        <f t="shared" ref="AP2:AP8" si="0">(1-AN2)^0.5*AO2</f>
        <v>0.63245553203367577</v>
      </c>
      <c r="AQ2">
        <v>0.65</v>
      </c>
      <c r="AR2">
        <f>(AO2^2-AQ2^2)/AO2^2</f>
        <v>0.89437500000000003</v>
      </c>
      <c r="AS2">
        <f>(5-1)*AR2+1</f>
        <v>4.5775000000000006</v>
      </c>
      <c r="AU2">
        <f>(AO2-AQ2)/2</f>
        <v>0.67500000000000004</v>
      </c>
    </row>
    <row r="3" spans="1:52" x14ac:dyDescent="0.2">
      <c r="A3" t="s">
        <v>1</v>
      </c>
      <c r="C3">
        <v>3.1415000000000002</v>
      </c>
      <c r="E3" t="s">
        <v>0</v>
      </c>
      <c r="F3">
        <v>30</v>
      </c>
      <c r="AN3">
        <v>0.8</v>
      </c>
      <c r="AO3">
        <v>2</v>
      </c>
      <c r="AP3">
        <f t="shared" si="0"/>
        <v>0.89442719099991574</v>
      </c>
      <c r="AQ3">
        <v>0.9</v>
      </c>
      <c r="AR3">
        <f t="shared" ref="AR3:AR10" si="1">(AO3^2-AQ3^2)/AO3^2</f>
        <v>0.79749999999999999</v>
      </c>
      <c r="AS3">
        <f t="shared" ref="AS3:AS9" si="2">(5-1)*AR3+1</f>
        <v>4.1899999999999995</v>
      </c>
      <c r="AU3">
        <f t="shared" ref="AU3:AU9" si="3">(AO3-AQ3)/2</f>
        <v>0.55000000000000004</v>
      </c>
    </row>
    <row r="4" spans="1:52" x14ac:dyDescent="0.2">
      <c r="A4" t="s">
        <v>3</v>
      </c>
      <c r="C4" s="1">
        <v>29980000000</v>
      </c>
      <c r="E4" t="s">
        <v>2</v>
      </c>
      <c r="F4">
        <v>1.2</v>
      </c>
      <c r="G4" s="1">
        <f>C6/(F6-1)</f>
        <v>10.105970621400385</v>
      </c>
      <c r="AN4">
        <v>0.7</v>
      </c>
      <c r="AO4">
        <v>2</v>
      </c>
      <c r="AP4">
        <f t="shared" si="0"/>
        <v>1.0954451150103324</v>
      </c>
      <c r="AQ4">
        <v>1.1000000000000001</v>
      </c>
      <c r="AR4">
        <f t="shared" si="1"/>
        <v>0.69750000000000001</v>
      </c>
      <c r="AS4">
        <f t="shared" si="2"/>
        <v>3.79</v>
      </c>
      <c r="AU4">
        <f t="shared" si="3"/>
        <v>0.44999999999999996</v>
      </c>
    </row>
    <row r="5" spans="1:52" x14ac:dyDescent="0.2">
      <c r="A5" t="s">
        <v>4</v>
      </c>
      <c r="C5" s="1">
        <v>2400000000</v>
      </c>
      <c r="E5" t="s">
        <v>5</v>
      </c>
      <c r="F5">
        <v>5</v>
      </c>
      <c r="G5">
        <v>4.5999999999999996</v>
      </c>
      <c r="AN5">
        <v>0.6</v>
      </c>
      <c r="AO5">
        <v>2</v>
      </c>
      <c r="AP5">
        <f t="shared" si="0"/>
        <v>1.2649110640673518</v>
      </c>
      <c r="AQ5">
        <v>1.25</v>
      </c>
      <c r="AR5">
        <f t="shared" si="1"/>
        <v>0.609375</v>
      </c>
      <c r="AS5">
        <f t="shared" si="2"/>
        <v>3.4375</v>
      </c>
      <c r="AU5">
        <f t="shared" si="3"/>
        <v>0.375</v>
      </c>
      <c r="AW5">
        <f>100/AO5</f>
        <v>50</v>
      </c>
    </row>
    <row r="6" spans="1:52" x14ac:dyDescent="0.2">
      <c r="A6" t="s">
        <v>6</v>
      </c>
      <c r="C6" s="1">
        <f>1/$C$5*$C$4</f>
        <v>12.491666666666667</v>
      </c>
      <c r="F6">
        <f>SQRT(F5)</f>
        <v>2.2360679774997898</v>
      </c>
      <c r="AN6">
        <v>0.5</v>
      </c>
      <c r="AO6">
        <v>2</v>
      </c>
      <c r="AP6">
        <f t="shared" si="0"/>
        <v>1.4142135623730951</v>
      </c>
      <c r="AQ6">
        <v>1.4</v>
      </c>
      <c r="AR6">
        <f t="shared" si="1"/>
        <v>0.51</v>
      </c>
      <c r="AS6">
        <f t="shared" si="2"/>
        <v>3.04</v>
      </c>
      <c r="AU6">
        <f t="shared" si="3"/>
        <v>0.30000000000000004</v>
      </c>
      <c r="AW6">
        <f>120/AO6</f>
        <v>60</v>
      </c>
    </row>
    <row r="7" spans="1:52" x14ac:dyDescent="0.2">
      <c r="E7" t="s">
        <v>15</v>
      </c>
      <c r="G7" s="1">
        <f>SQRT(G5)*F4/C6*2*C3</f>
        <v>1.2945142479049987</v>
      </c>
      <c r="H7" s="1">
        <f>G7*180/C3</f>
        <v>74.172390457711202</v>
      </c>
      <c r="AN7">
        <v>0.4</v>
      </c>
      <c r="AO7">
        <v>3</v>
      </c>
      <c r="AP7">
        <f t="shared" si="0"/>
        <v>2.3237900077244502</v>
      </c>
      <c r="AQ7">
        <v>2.2999999999999998</v>
      </c>
      <c r="AR7">
        <f t="shared" si="1"/>
        <v>0.41222222222222232</v>
      </c>
      <c r="AS7">
        <f t="shared" si="2"/>
        <v>2.6488888888888891</v>
      </c>
      <c r="AU7">
        <f t="shared" si="3"/>
        <v>0.35000000000000009</v>
      </c>
      <c r="AW7">
        <f>140/AO7</f>
        <v>46.666666666666664</v>
      </c>
    </row>
    <row r="8" spans="1:52" x14ac:dyDescent="0.2">
      <c r="AN8">
        <v>0.25</v>
      </c>
      <c r="AO8">
        <v>3</v>
      </c>
      <c r="AP8">
        <f t="shared" si="0"/>
        <v>2.598076211353316</v>
      </c>
      <c r="AQ8">
        <v>2.6</v>
      </c>
      <c r="AR8">
        <f t="shared" si="1"/>
        <v>0.24888888888888883</v>
      </c>
      <c r="AS8">
        <f t="shared" si="2"/>
        <v>1.9955555555555553</v>
      </c>
      <c r="AU8">
        <f t="shared" si="3"/>
        <v>0.19999999999999996</v>
      </c>
      <c r="AW8">
        <f>160/AO8</f>
        <v>53.333333333333336</v>
      </c>
    </row>
    <row r="9" spans="1:52" x14ac:dyDescent="0.2">
      <c r="AN9">
        <v>0.1</v>
      </c>
      <c r="AO9">
        <v>6</v>
      </c>
      <c r="AP9">
        <f>(1-AN9)^0.5*AO9</f>
        <v>5.6920997883030822</v>
      </c>
      <c r="AQ9">
        <v>5.7</v>
      </c>
      <c r="AR9">
        <f t="shared" si="1"/>
        <v>9.7499999999999948E-2</v>
      </c>
      <c r="AS9">
        <f t="shared" si="2"/>
        <v>1.3899999999999997</v>
      </c>
      <c r="AU9">
        <f t="shared" si="3"/>
        <v>0.14999999999999991</v>
      </c>
      <c r="AW9">
        <f>200/AO9</f>
        <v>33.333333333333336</v>
      </c>
    </row>
    <row r="10" spans="1:52" x14ac:dyDescent="0.2">
      <c r="AN10">
        <v>0.1</v>
      </c>
      <c r="AO10">
        <v>8</v>
      </c>
      <c r="AP10">
        <f>(1-AN10)^0.5*AO10</f>
        <v>7.5894663844041101</v>
      </c>
      <c r="AQ10">
        <v>7.6</v>
      </c>
      <c r="AR10">
        <f t="shared" si="1"/>
        <v>9.7500000000000031E-2</v>
      </c>
    </row>
    <row r="12" spans="1:52" x14ac:dyDescent="0.2">
      <c r="AN12">
        <v>0.75</v>
      </c>
      <c r="AO12">
        <v>2</v>
      </c>
      <c r="AP12">
        <f t="shared" ref="AP12" si="4">(1-AN12)^0.5*AO12</f>
        <v>1</v>
      </c>
      <c r="AQ12">
        <v>1</v>
      </c>
      <c r="AR12">
        <f t="shared" ref="AR12" si="5">(AO12^2-AQ12^2)/AO12^2</f>
        <v>0.75</v>
      </c>
      <c r="AS12">
        <f t="shared" ref="AS12" si="6">(5-1)*AR12+1</f>
        <v>4</v>
      </c>
    </row>
    <row r="13" spans="1:52" x14ac:dyDescent="0.2">
      <c r="T13" t="s">
        <v>16</v>
      </c>
      <c r="Z13" t="s">
        <v>16</v>
      </c>
    </row>
    <row r="14" spans="1:52" x14ac:dyDescent="0.2">
      <c r="A14" t="s">
        <v>9</v>
      </c>
      <c r="B14" t="s">
        <v>12</v>
      </c>
      <c r="C14" t="s">
        <v>11</v>
      </c>
      <c r="D14" t="s">
        <v>10</v>
      </c>
      <c r="E14" t="s">
        <v>13</v>
      </c>
      <c r="F14" t="s">
        <v>14</v>
      </c>
      <c r="T14" t="s">
        <v>11</v>
      </c>
      <c r="U14" t="s">
        <v>10</v>
      </c>
      <c r="V14" t="s">
        <v>17</v>
      </c>
      <c r="Z14" t="s">
        <v>11</v>
      </c>
      <c r="AA14" t="s">
        <v>10</v>
      </c>
      <c r="AB14" t="s">
        <v>17</v>
      </c>
      <c r="AE14" t="s">
        <v>18</v>
      </c>
      <c r="AF14" t="s">
        <v>12</v>
      </c>
      <c r="AG14" t="s">
        <v>19</v>
      </c>
      <c r="AH14" t="s">
        <v>26</v>
      </c>
      <c r="AI14" t="s">
        <v>27</v>
      </c>
      <c r="AJ14" t="s">
        <v>28</v>
      </c>
      <c r="AK14" t="s">
        <v>29</v>
      </c>
      <c r="AL14" t="s">
        <v>30</v>
      </c>
      <c r="AM14" t="s">
        <v>31</v>
      </c>
      <c r="AO14" t="s">
        <v>23</v>
      </c>
      <c r="AP14" t="s">
        <v>25</v>
      </c>
      <c r="AS14" t="s">
        <v>23</v>
      </c>
      <c r="AT14" t="s">
        <v>25</v>
      </c>
    </row>
    <row r="15" spans="1:52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v>4.5999999999999996</v>
      </c>
      <c r="H15">
        <v>4.5999999999999996</v>
      </c>
      <c r="I15">
        <v>4.5999999999999996</v>
      </c>
      <c r="J15">
        <v>4.5999999999999996</v>
      </c>
      <c r="K15">
        <v>4.5999999999999996</v>
      </c>
      <c r="L15">
        <v>4.5999999999999996</v>
      </c>
      <c r="M15">
        <v>4.5999999999999996</v>
      </c>
      <c r="N15">
        <v>4.5999999999999996</v>
      </c>
      <c r="O15">
        <v>4.5999999999999996</v>
      </c>
      <c r="P15">
        <v>4.5999999999999996</v>
      </c>
      <c r="Q15">
        <v>4.5999999999999996</v>
      </c>
      <c r="R15">
        <v>4.5999999999999996</v>
      </c>
      <c r="S15">
        <v>4.5999999999999996</v>
      </c>
      <c r="Y15">
        <f>$AS$2</f>
        <v>4.5775000000000006</v>
      </c>
      <c r="AF15">
        <f>AE15*0.1</f>
        <v>0</v>
      </c>
      <c r="AG15">
        <v>0</v>
      </c>
      <c r="AH15">
        <f>$F$3+$F$4</f>
        <v>31.2</v>
      </c>
      <c r="AI15">
        <f>C15</f>
        <v>0</v>
      </c>
      <c r="AJ15">
        <f>AI15*180/$C$3</f>
        <v>0</v>
      </c>
      <c r="AK15">
        <f>AI15+$C$3/2</f>
        <v>1.5707500000000001</v>
      </c>
      <c r="AL15">
        <f>AI15+90</f>
        <v>90</v>
      </c>
      <c r="AO15">
        <f>AN$16*COS(AI15)</f>
        <v>30.6</v>
      </c>
      <c r="AP15">
        <v>0</v>
      </c>
      <c r="AQ15">
        <f>4+AO15-AO$15</f>
        <v>4</v>
      </c>
      <c r="AS15">
        <v>0</v>
      </c>
      <c r="AT15">
        <v>0</v>
      </c>
    </row>
    <row r="16" spans="1:52" x14ac:dyDescent="0.2">
      <c r="A16">
        <v>1</v>
      </c>
      <c r="B16">
        <f t="shared" ref="B16:B79" si="7">A16*0.1</f>
        <v>0.1</v>
      </c>
      <c r="C16">
        <f t="shared" ref="C16:C79" si="8">ATAN(B16/$F$3)</f>
        <v>3.333320987736625E-3</v>
      </c>
      <c r="D16">
        <f t="shared" ref="D16:D79" si="9">C16*180/$C$3</f>
        <v>0.19099085716778366</v>
      </c>
      <c r="E16">
        <f t="shared" ref="E16:E79" si="10">$F$3/COS(C16)</f>
        <v>30.000166666203707</v>
      </c>
      <c r="F16">
        <f t="shared" ref="F16:F79" si="11">E16-$F$3</f>
        <v>1.666662037074218E-4</v>
      </c>
      <c r="G16">
        <f>(($F$4*SQRT($G$15)-$F16)/$F$4)^2</f>
        <v>4.5994042539840914</v>
      </c>
      <c r="H16">
        <f>(($F$4*SQRT($G$15)-$F16)/$F$4)^2*(COS(ASIN(SIN($C16)/SQRT(G16))))^2</f>
        <v>4.5993931429964361</v>
      </c>
      <c r="I16">
        <f t="shared" ref="I16:S31" si="12">(($F$4*SQRT($G$15)-$F16)/$F$4)^2*(COS(ASIN(SIN($C16)/SQRT(H16))))^2</f>
        <v>4.5993931429695945</v>
      </c>
      <c r="J16">
        <f t="shared" si="12"/>
        <v>4.5993931429695936</v>
      </c>
      <c r="K16">
        <f t="shared" si="12"/>
        <v>4.5993931429695936</v>
      </c>
      <c r="L16">
        <f t="shared" si="12"/>
        <v>4.5993931429695936</v>
      </c>
      <c r="M16">
        <f t="shared" si="12"/>
        <v>4.5993931429695936</v>
      </c>
      <c r="N16">
        <f t="shared" si="12"/>
        <v>4.5993931429695936</v>
      </c>
      <c r="O16">
        <f>(($F$4*SQRT($G$15)-$F16)/$F$4)^2*(COS(ASIN(SIN($C16)/SQRT(N16))))^2</f>
        <v>4.5993931429695936</v>
      </c>
      <c r="P16">
        <f>(($F$4*SQRT($G$15)-$F16)/$F$4)^2*(COS(ASIN(SIN($C16)/SQRT(O16))))^2</f>
        <v>4.5993931429695936</v>
      </c>
      <c r="Q16">
        <f>(($F$4*SQRT($G$15)-$F16)/$F$4)^2*(COS(ASIN(SIN($C16)/SQRT(P16))))^2</f>
        <v>4.5993931429695936</v>
      </c>
      <c r="R16">
        <f>(($F$4*SQRT($G$15)-$F16)/$F$4)^2*(COS(ASIN(SIN($C16)/SQRT(Q16))))^2</f>
        <v>4.5993931429695936</v>
      </c>
      <c r="S16">
        <f>(($F$4*SQRT($G$15)-$F16)/$F$4)^2*(COS(ASIN(SIN($C16)/SQRT(R16))))^2</f>
        <v>4.5993931429695936</v>
      </c>
      <c r="T16">
        <f t="shared" ref="T16:T47" si="13">ASIN(SIN($C16)/SQRT(S16))</f>
        <v>1.5542691991223532E-3</v>
      </c>
      <c r="U16">
        <f t="shared" ref="U16:U79" si="14">T16*180/$C$3</f>
        <v>8.9055691816655597E-2</v>
      </c>
      <c r="V16">
        <f>$F$4/COS(T16)</f>
        <v>1.2000014494531051</v>
      </c>
      <c r="W16" s="1">
        <f t="shared" ref="W16:W47" si="15">(V16*SQRT(S16)+F16)/$C$6*2*$C$3</f>
        <v>1.2945142479049987</v>
      </c>
      <c r="X16">
        <f>(Y16-1)/($F$5-1)</f>
        <v>0.89437500000000014</v>
      </c>
      <c r="Y16">
        <f t="shared" ref="Y16:Y25" si="16">$AS$2</f>
        <v>4.5775000000000006</v>
      </c>
      <c r="Z16">
        <f>ASIN(SIN($C16)/SQRT(Y16))</f>
        <v>1.5579816268022021E-3</v>
      </c>
      <c r="AA16">
        <f t="shared" ref="AA16:AA79" si="17">Z16*180/$C$3</f>
        <v>8.9268404527899525E-2</v>
      </c>
      <c r="AB16">
        <f>$F$4/COS(Z16)</f>
        <v>1.2000014563855226</v>
      </c>
      <c r="AC16" s="1">
        <f t="shared" ref="AC16:AC47" si="18">(AB16*SQRT(Y16)+F16)/$C$6*2*$C$3</f>
        <v>1.2914298316723549</v>
      </c>
      <c r="AD16" s="2">
        <f>AC16*180/$C$3</f>
        <v>73.995661213122347</v>
      </c>
      <c r="AE16">
        <f>$F$4*TAN(Z16)</f>
        <v>1.8695794648438385E-3</v>
      </c>
      <c r="AF16">
        <f t="shared" ref="AF16:AF47" si="19">A16*0.1</f>
        <v>0.1</v>
      </c>
      <c r="AG16">
        <f t="shared" ref="AG16:AG47" si="20">AE16+B16</f>
        <v>0.10186957946484385</v>
      </c>
      <c r="AH16">
        <f t="shared" ref="AH16:AH79" si="21">$F$3+$F$4</f>
        <v>31.2</v>
      </c>
      <c r="AI16">
        <f t="shared" ref="AI16:AI79" si="22">C16</f>
        <v>3.333320987736625E-3</v>
      </c>
      <c r="AJ16">
        <f t="shared" ref="AJ16:AJ79" si="23">AI16*180/$C$3</f>
        <v>0.19099085716778366</v>
      </c>
      <c r="AK16">
        <f t="shared" ref="AK16:AK79" si="24">AI16+$C$3/2</f>
        <v>1.5740833209877367</v>
      </c>
      <c r="AL16">
        <f>AJ16+90</f>
        <v>90.19099085716779</v>
      </c>
      <c r="AM16">
        <f t="shared" ref="AM16:AM24" si="25">AG16/SIN(AI16)</f>
        <v>30.561043621613976</v>
      </c>
      <c r="AN16">
        <v>30.6</v>
      </c>
      <c r="AO16">
        <f>AN$16*COS(AI16)</f>
        <v>30.599830001416652</v>
      </c>
      <c r="AP16">
        <f>AM16*SIN(AI16)</f>
        <v>0.10186957946484385</v>
      </c>
      <c r="AQ16">
        <f t="shared" ref="AQ16:AQ25" si="26">4+AO16-AO$15</f>
        <v>3.9998300014166475</v>
      </c>
      <c r="AS16">
        <v>0</v>
      </c>
      <c r="AV16" s="5">
        <f>4</f>
        <v>4</v>
      </c>
      <c r="AW16" s="6">
        <v>0</v>
      </c>
      <c r="AY16" s="5">
        <v>0</v>
      </c>
      <c r="AZ16" s="6">
        <v>4</v>
      </c>
    </row>
    <row r="17" spans="1:52" x14ac:dyDescent="0.2">
      <c r="A17">
        <v>2</v>
      </c>
      <c r="B17">
        <f t="shared" si="7"/>
        <v>0.2</v>
      </c>
      <c r="C17">
        <f t="shared" si="8"/>
        <v>6.6665679038682294E-3</v>
      </c>
      <c r="D17">
        <f t="shared" si="9"/>
        <v>0.38197747022004813</v>
      </c>
      <c r="E17">
        <f t="shared" si="10"/>
        <v>30.000666659259423</v>
      </c>
      <c r="F17">
        <f t="shared" si="11"/>
        <v>6.6665925942288595E-4</v>
      </c>
      <c r="G17">
        <f t="shared" ref="G17:G80" si="27">(($F$4*SQRT($G$15)-F17)/$F$4)^2</f>
        <v>4.5976172672697828</v>
      </c>
      <c r="H17">
        <f t="shared" ref="H17:S45" si="28">(($F$4*SQRT($G$15)-$F17)/$F$4)^2*(COS(ASIN(SIN($C17)/SQRT(G17))))^2</f>
        <v>4.597572824800559</v>
      </c>
      <c r="I17">
        <f t="shared" si="28"/>
        <v>4.597572824370955</v>
      </c>
      <c r="J17">
        <f t="shared" si="28"/>
        <v>4.5975728243709515</v>
      </c>
      <c r="K17">
        <f t="shared" si="28"/>
        <v>4.5975728243709515</v>
      </c>
      <c r="L17">
        <f t="shared" si="28"/>
        <v>4.5975728243709515</v>
      </c>
      <c r="M17">
        <f t="shared" si="28"/>
        <v>4.5975728243709515</v>
      </c>
      <c r="N17">
        <f t="shared" si="12"/>
        <v>4.5975728243709515</v>
      </c>
      <c r="O17">
        <f t="shared" si="12"/>
        <v>4.5975728243709515</v>
      </c>
      <c r="P17">
        <f t="shared" si="12"/>
        <v>4.5975728243709515</v>
      </c>
      <c r="Q17">
        <f t="shared" si="12"/>
        <v>4.5975728243709515</v>
      </c>
      <c r="R17">
        <f t="shared" si="12"/>
        <v>4.5975728243709515</v>
      </c>
      <c r="S17">
        <f t="shared" si="12"/>
        <v>4.5975728243709515</v>
      </c>
      <c r="T17">
        <f t="shared" si="13"/>
        <v>3.1091056595709265E-3</v>
      </c>
      <c r="U17">
        <f t="shared" si="14"/>
        <v>0.17814388627177041</v>
      </c>
      <c r="V17">
        <f t="shared" ref="V17:V80" si="29">$F$4/COS(T17)</f>
        <v>1.200005799946162</v>
      </c>
      <c r="W17" s="1">
        <f t="shared" si="15"/>
        <v>1.2945142479049985</v>
      </c>
      <c r="X17">
        <f t="shared" ref="X17:X80" si="30">(Y17-1)/($F$5-1)</f>
        <v>0.89437500000000014</v>
      </c>
      <c r="Y17">
        <f t="shared" si="16"/>
        <v>4.5775000000000006</v>
      </c>
      <c r="Z17">
        <f t="shared" ref="Z17:Z80" si="31">ASIN(SIN($C17)/SQRT(Y17))</f>
        <v>3.1159151042430776E-3</v>
      </c>
      <c r="AA17">
        <f t="shared" si="17"/>
        <v>0.17853405021924365</v>
      </c>
      <c r="AB17">
        <f t="shared" ref="AB17:AB80" si="32">$F$4/COS(Z17)</f>
        <v>1.2000058253797279</v>
      </c>
      <c r="AC17" s="1">
        <f t="shared" si="18"/>
        <v>1.2916860174016196</v>
      </c>
      <c r="AD17" s="2">
        <f t="shared" ref="AD17:AD80" si="33">AC17*180/$C$3</f>
        <v>74.01034000709582</v>
      </c>
      <c r="AE17">
        <f t="shared" ref="AE17:AE80" si="34">$F$4*TAN(Z17)</f>
        <v>3.7391102260155231E-3</v>
      </c>
      <c r="AF17">
        <f t="shared" si="19"/>
        <v>0.2</v>
      </c>
      <c r="AG17">
        <f t="shared" si="20"/>
        <v>0.20373911022601554</v>
      </c>
      <c r="AH17">
        <f t="shared" si="21"/>
        <v>31.2</v>
      </c>
      <c r="AI17">
        <f t="shared" si="22"/>
        <v>6.6665679038682294E-3</v>
      </c>
      <c r="AJ17">
        <f t="shared" si="23"/>
        <v>0.38197747022004813</v>
      </c>
      <c r="AK17">
        <f t="shared" si="24"/>
        <v>1.5774165679038683</v>
      </c>
      <c r="AL17">
        <f t="shared" ref="AL17:AL80" si="35">AJ17+90</f>
        <v>90.38197747022005</v>
      </c>
      <c r="AM17">
        <f t="shared" si="25"/>
        <v>30.561545656724025</v>
      </c>
      <c r="AN17">
        <v>30.6</v>
      </c>
      <c r="AO17">
        <f t="shared" ref="AO17:AO25" si="36">AN$16*COS(AI17)</f>
        <v>30.599320022665829</v>
      </c>
      <c r="AP17">
        <f t="shared" ref="AP17:AP25" si="37">AM17*SIN(AI17)</f>
        <v>0.20373911022601554</v>
      </c>
      <c r="AQ17">
        <f t="shared" si="26"/>
        <v>3.9993200226658274</v>
      </c>
      <c r="AV17" s="7">
        <f>4+10*AS20</f>
        <v>3.9499467115685647</v>
      </c>
      <c r="AW17" s="8">
        <v>0.5</v>
      </c>
      <c r="AY17" s="7">
        <v>0.5</v>
      </c>
      <c r="AZ17" s="8">
        <v>3.95</v>
      </c>
    </row>
    <row r="18" spans="1:52" x14ac:dyDescent="0.2">
      <c r="A18">
        <v>3</v>
      </c>
      <c r="B18">
        <f t="shared" si="7"/>
        <v>0.30000000000000004</v>
      </c>
      <c r="C18">
        <f t="shared" si="8"/>
        <v>9.9996666866652394E-3</v>
      </c>
      <c r="D18">
        <f t="shared" si="9"/>
        <v>0.57295559560711218</v>
      </c>
      <c r="E18">
        <f t="shared" si="10"/>
        <v>30.001499962501875</v>
      </c>
      <c r="F18">
        <f t="shared" si="11"/>
        <v>1.4999625018745633E-3</v>
      </c>
      <c r="G18">
        <f t="shared" si="27"/>
        <v>4.5946397938153636</v>
      </c>
      <c r="H18">
        <f t="shared" si="28"/>
        <v>4.5945398038143637</v>
      </c>
      <c r="I18">
        <f t="shared" si="28"/>
        <v>4.5945398016383026</v>
      </c>
      <c r="J18">
        <f t="shared" si="28"/>
        <v>4.5945398016382555</v>
      </c>
      <c r="K18">
        <f t="shared" si="28"/>
        <v>4.5945398016382555</v>
      </c>
      <c r="L18">
        <f t="shared" si="28"/>
        <v>4.5945398016382555</v>
      </c>
      <c r="M18">
        <f t="shared" si="28"/>
        <v>4.5945398016382555</v>
      </c>
      <c r="N18">
        <f t="shared" si="12"/>
        <v>4.5945398016382555</v>
      </c>
      <c r="O18">
        <f t="shared" si="12"/>
        <v>4.5945398016382555</v>
      </c>
      <c r="P18">
        <f t="shared" si="12"/>
        <v>4.5945398016382555</v>
      </c>
      <c r="Q18">
        <f t="shared" si="12"/>
        <v>4.5945398016382555</v>
      </c>
      <c r="R18">
        <f t="shared" si="12"/>
        <v>4.5945398016382555</v>
      </c>
      <c r="S18">
        <f t="shared" si="12"/>
        <v>4.5945398016382555</v>
      </c>
      <c r="T18">
        <f t="shared" si="13"/>
        <v>4.6650773880958568E-3</v>
      </c>
      <c r="U18">
        <f t="shared" si="14"/>
        <v>0.26729712871470768</v>
      </c>
      <c r="V18">
        <f t="shared" si="29"/>
        <v>1.2000130578866295</v>
      </c>
      <c r="W18" s="1">
        <f t="shared" si="15"/>
        <v>1.2945142479049985</v>
      </c>
      <c r="X18">
        <f t="shared" si="30"/>
        <v>0.89437500000000014</v>
      </c>
      <c r="Y18">
        <f t="shared" si="16"/>
        <v>4.5775000000000006</v>
      </c>
      <c r="Z18">
        <f t="shared" si="31"/>
        <v>4.67375229043792E-3</v>
      </c>
      <c r="AA18">
        <f t="shared" si="17"/>
        <v>0.26779417866586841</v>
      </c>
      <c r="AB18">
        <f t="shared" si="32"/>
        <v>1.2000131064955741</v>
      </c>
      <c r="AC18" s="1">
        <f t="shared" si="18"/>
        <v>1.2921129837210739</v>
      </c>
      <c r="AD18" s="2">
        <f t="shared" si="33"/>
        <v>74.034804096703255</v>
      </c>
      <c r="AE18">
        <f t="shared" si="34"/>
        <v>5.608543586186442E-3</v>
      </c>
      <c r="AF18">
        <f t="shared" si="19"/>
        <v>0.30000000000000004</v>
      </c>
      <c r="AG18">
        <f t="shared" si="20"/>
        <v>0.3056085435861865</v>
      </c>
      <c r="AH18">
        <f t="shared" si="21"/>
        <v>31.2</v>
      </c>
      <c r="AI18">
        <f t="shared" si="22"/>
        <v>9.9996666866652394E-3</v>
      </c>
      <c r="AJ18">
        <f t="shared" si="23"/>
        <v>0.57295559560711218</v>
      </c>
      <c r="AK18">
        <f t="shared" si="24"/>
        <v>1.5807496666866654</v>
      </c>
      <c r="AL18">
        <f t="shared" si="35"/>
        <v>90.572955595607112</v>
      </c>
      <c r="AM18">
        <f t="shared" si="25"/>
        <v>30.562382363137417</v>
      </c>
      <c r="AN18">
        <v>30.6</v>
      </c>
      <c r="AO18">
        <f t="shared" si="36"/>
        <v>30.59847011474044</v>
      </c>
      <c r="AP18">
        <f t="shared" si="37"/>
        <v>0.3056085435861865</v>
      </c>
      <c r="AQ18">
        <f t="shared" si="26"/>
        <v>3.9984701147404351</v>
      </c>
      <c r="AV18" s="9">
        <f>4+10*AS25</f>
        <v>3.8165847040756207</v>
      </c>
      <c r="AW18" s="10">
        <v>1</v>
      </c>
      <c r="AY18" s="9">
        <v>1</v>
      </c>
      <c r="AZ18" s="10">
        <v>3.8</v>
      </c>
    </row>
    <row r="19" spans="1:52" x14ac:dyDescent="0.2">
      <c r="A19">
        <v>4</v>
      </c>
      <c r="B19">
        <f t="shared" si="7"/>
        <v>0.4</v>
      </c>
      <c r="C19">
        <f t="shared" si="8"/>
        <v>1.3332543294145679E-2</v>
      </c>
      <c r="D19">
        <f t="shared" si="9"/>
        <v>0.76392099091078214</v>
      </c>
      <c r="E19">
        <f t="shared" si="10"/>
        <v>30.002666548158683</v>
      </c>
      <c r="F19">
        <f t="shared" si="11"/>
        <v>2.6665481586825024E-3</v>
      </c>
      <c r="G19">
        <f t="shared" si="27"/>
        <v>4.5904730900784232</v>
      </c>
      <c r="H19">
        <f t="shared" si="28"/>
        <v>4.5902953438999656</v>
      </c>
      <c r="I19">
        <f t="shared" si="28"/>
        <v>4.590295337017249</v>
      </c>
      <c r="J19">
        <f t="shared" si="28"/>
        <v>4.5902953370169817</v>
      </c>
      <c r="K19">
        <f t="shared" si="28"/>
        <v>4.5902953370169817</v>
      </c>
      <c r="L19">
        <f t="shared" si="28"/>
        <v>4.5902953370169817</v>
      </c>
      <c r="M19">
        <f t="shared" si="28"/>
        <v>4.5902953370169817</v>
      </c>
      <c r="N19">
        <f t="shared" si="12"/>
        <v>4.5902953370169817</v>
      </c>
      <c r="O19">
        <f t="shared" si="12"/>
        <v>4.5902953370169817</v>
      </c>
      <c r="P19">
        <f t="shared" si="12"/>
        <v>4.5902953370169817</v>
      </c>
      <c r="Q19">
        <f t="shared" si="12"/>
        <v>4.5902953370169817</v>
      </c>
      <c r="R19">
        <f t="shared" si="12"/>
        <v>4.5902953370169817</v>
      </c>
      <c r="S19">
        <f t="shared" si="12"/>
        <v>4.5902953370169817</v>
      </c>
      <c r="T19">
        <f t="shared" si="13"/>
        <v>6.2227538843865051E-3</v>
      </c>
      <c r="U19">
        <f t="shared" si="14"/>
        <v>0.35654805003647011</v>
      </c>
      <c r="V19">
        <f t="shared" si="29"/>
        <v>1.2000232339744106</v>
      </c>
      <c r="W19" s="1">
        <f t="shared" si="15"/>
        <v>1.2945142479049987</v>
      </c>
      <c r="X19">
        <f t="shared" si="30"/>
        <v>0.89437500000000014</v>
      </c>
      <c r="Y19">
        <f t="shared" si="16"/>
        <v>4.5775000000000006</v>
      </c>
      <c r="Z19">
        <f t="shared" si="31"/>
        <v>6.2314450584525435E-3</v>
      </c>
      <c r="AA19">
        <f t="shared" si="17"/>
        <v>0.35704603231623677</v>
      </c>
      <c r="AB19">
        <f t="shared" si="32"/>
        <v>1.2000232989214756</v>
      </c>
      <c r="AC19" s="1">
        <f t="shared" si="18"/>
        <v>1.2927107157885316</v>
      </c>
      <c r="AD19" s="2">
        <f t="shared" si="33"/>
        <v>74.069052631524954</v>
      </c>
      <c r="AE19">
        <f t="shared" si="34"/>
        <v>7.4778308607131418E-3</v>
      </c>
      <c r="AF19">
        <f t="shared" si="19"/>
        <v>0.4</v>
      </c>
      <c r="AG19">
        <f t="shared" si="20"/>
        <v>0.40747783086071315</v>
      </c>
      <c r="AH19">
        <f t="shared" si="21"/>
        <v>31.2</v>
      </c>
      <c r="AI19">
        <f t="shared" si="22"/>
        <v>1.3332543294145679E-2</v>
      </c>
      <c r="AJ19">
        <f t="shared" si="23"/>
        <v>0.76392099091078214</v>
      </c>
      <c r="AK19">
        <f t="shared" si="24"/>
        <v>1.5840825432941457</v>
      </c>
      <c r="AL19">
        <f t="shared" si="35"/>
        <v>90.763920990910776</v>
      </c>
      <c r="AM19">
        <f t="shared" si="25"/>
        <v>30.563553712702451</v>
      </c>
      <c r="AN19">
        <v>30.6</v>
      </c>
      <c r="AO19">
        <f t="shared" si="36"/>
        <v>30.597280362612949</v>
      </c>
      <c r="AP19">
        <f t="shared" si="37"/>
        <v>0.40747783086071315</v>
      </c>
      <c r="AQ19">
        <f t="shared" si="26"/>
        <v>3.9972803626129476</v>
      </c>
      <c r="AV19" s="5">
        <v>4</v>
      </c>
      <c r="AW19" s="6">
        <v>1</v>
      </c>
      <c r="AY19" s="5">
        <v>1</v>
      </c>
      <c r="AZ19" s="6">
        <v>4</v>
      </c>
    </row>
    <row r="20" spans="1:52" x14ac:dyDescent="0.2">
      <c r="A20">
        <v>5</v>
      </c>
      <c r="B20">
        <f t="shared" si="7"/>
        <v>0.5</v>
      </c>
      <c r="C20">
        <f t="shared" si="8"/>
        <v>1.6665123713940747E-2</v>
      </c>
      <c r="D20">
        <f t="shared" si="9"/>
        <v>0.95486941540962422</v>
      </c>
      <c r="E20">
        <f t="shared" si="10"/>
        <v>30.004166377354998</v>
      </c>
      <c r="F20">
        <f t="shared" si="11"/>
        <v>4.1663773549984739E-3</v>
      </c>
      <c r="G20">
        <f t="shared" si="27"/>
        <v>4.5851189148064568</v>
      </c>
      <c r="H20">
        <f t="shared" si="28"/>
        <v>4.5848412141677457</v>
      </c>
      <c r="I20">
        <f t="shared" si="28"/>
        <v>4.5848411973476111</v>
      </c>
      <c r="J20">
        <f t="shared" si="28"/>
        <v>4.5848411973465923</v>
      </c>
      <c r="K20">
        <f t="shared" si="28"/>
        <v>4.5848411973465923</v>
      </c>
      <c r="L20">
        <f t="shared" si="28"/>
        <v>4.5848411973465923</v>
      </c>
      <c r="M20">
        <f t="shared" si="28"/>
        <v>4.5848411973465923</v>
      </c>
      <c r="N20">
        <f t="shared" si="12"/>
        <v>4.5848411973465923</v>
      </c>
      <c r="O20">
        <f t="shared" si="12"/>
        <v>4.5848411973465923</v>
      </c>
      <c r="P20">
        <f t="shared" si="12"/>
        <v>4.5848411973465923</v>
      </c>
      <c r="Q20">
        <f t="shared" si="12"/>
        <v>4.5848411973465923</v>
      </c>
      <c r="R20">
        <f t="shared" si="12"/>
        <v>4.5848411973465923</v>
      </c>
      <c r="S20">
        <f t="shared" si="12"/>
        <v>4.5848411973465923</v>
      </c>
      <c r="T20">
        <f t="shared" si="13"/>
        <v>7.7827068927799588E-3</v>
      </c>
      <c r="U20">
        <f t="shared" si="14"/>
        <v>0.44592940974069473</v>
      </c>
      <c r="V20">
        <f t="shared" si="29"/>
        <v>1.2000363432331671</v>
      </c>
      <c r="W20" s="1">
        <f t="shared" si="15"/>
        <v>1.2945142479049987</v>
      </c>
      <c r="X20">
        <f t="shared" si="30"/>
        <v>0.89437500000000014</v>
      </c>
      <c r="Y20">
        <f t="shared" si="16"/>
        <v>4.5775000000000006</v>
      </c>
      <c r="Z20">
        <f t="shared" si="31"/>
        <v>7.7889453037717415E-3</v>
      </c>
      <c r="AA20">
        <f t="shared" si="17"/>
        <v>0.44628685490336251</v>
      </c>
      <c r="AB20">
        <f t="shared" si="32"/>
        <v>1.2000364015215312</v>
      </c>
      <c r="AC20" s="1">
        <f t="shared" si="18"/>
        <v>1.2934791928285376</v>
      </c>
      <c r="AD20" s="2">
        <f t="shared" si="33"/>
        <v>74.113084421179934</v>
      </c>
      <c r="AE20">
        <f t="shared" si="34"/>
        <v>9.3469233839750861E-3</v>
      </c>
      <c r="AF20">
        <f t="shared" si="19"/>
        <v>0.5</v>
      </c>
      <c r="AG20">
        <f t="shared" si="20"/>
        <v>0.50934692338397514</v>
      </c>
      <c r="AH20">
        <f t="shared" si="21"/>
        <v>31.2</v>
      </c>
      <c r="AI20">
        <f t="shared" si="22"/>
        <v>1.6665123713940747E-2</v>
      </c>
      <c r="AJ20">
        <f t="shared" si="23"/>
        <v>0.95486941540962422</v>
      </c>
      <c r="AK20">
        <f t="shared" si="24"/>
        <v>1.5874151237139409</v>
      </c>
      <c r="AL20">
        <f t="shared" si="35"/>
        <v>90.954869415409618</v>
      </c>
      <c r="AM20">
        <f t="shared" si="25"/>
        <v>30.565059666013362</v>
      </c>
      <c r="AN20">
        <v>30.6</v>
      </c>
      <c r="AO20">
        <f t="shared" si="36"/>
        <v>30.595750885211761</v>
      </c>
      <c r="AP20">
        <f t="shared" si="37"/>
        <v>0.50934692338397514</v>
      </c>
      <c r="AQ20">
        <f t="shared" si="26"/>
        <v>3.9957508852117556</v>
      </c>
      <c r="AS20">
        <f>(AO20-AO$16)/(AP20-AP$16)*0.5</f>
        <v>-5.0053288431435149E-3</v>
      </c>
      <c r="AT20">
        <v>0.5</v>
      </c>
      <c r="AV20" s="7">
        <f>4+10*AS36</f>
        <v>3.46801296707301</v>
      </c>
      <c r="AW20" s="8">
        <v>2</v>
      </c>
      <c r="AY20" s="7">
        <v>2</v>
      </c>
      <c r="AZ20" s="8">
        <v>3.45</v>
      </c>
    </row>
    <row r="21" spans="1:52" x14ac:dyDescent="0.2">
      <c r="A21">
        <v>6</v>
      </c>
      <c r="B21">
        <f t="shared" si="7"/>
        <v>0.60000000000000009</v>
      </c>
      <c r="C21">
        <f t="shared" si="8"/>
        <v>1.9997333973150538E-2</v>
      </c>
      <c r="D21">
        <f t="shared" si="9"/>
        <v>1.1457966306436722</v>
      </c>
      <c r="E21">
        <f t="shared" si="10"/>
        <v>30.005999400119972</v>
      </c>
      <c r="F21">
        <f t="shared" si="11"/>
        <v>5.9994001199719094E-3</v>
      </c>
      <c r="G21">
        <f t="shared" si="27"/>
        <v>4.5785795287439308</v>
      </c>
      <c r="H21">
        <f t="shared" si="28"/>
        <v>4.5781796886799562</v>
      </c>
      <c r="I21">
        <f t="shared" si="28"/>
        <v>4.5781796537595101</v>
      </c>
      <c r="J21">
        <f t="shared" si="28"/>
        <v>4.578179653756461</v>
      </c>
      <c r="K21">
        <f t="shared" si="28"/>
        <v>4.578179653756461</v>
      </c>
      <c r="L21">
        <f t="shared" si="28"/>
        <v>4.578179653756461</v>
      </c>
      <c r="M21">
        <f t="shared" si="28"/>
        <v>4.578179653756461</v>
      </c>
      <c r="N21">
        <f t="shared" si="12"/>
        <v>4.578179653756461</v>
      </c>
      <c r="O21">
        <f t="shared" si="12"/>
        <v>4.578179653756461</v>
      </c>
      <c r="P21">
        <f t="shared" si="12"/>
        <v>4.578179653756461</v>
      </c>
      <c r="Q21">
        <f t="shared" si="12"/>
        <v>4.578179653756461</v>
      </c>
      <c r="R21">
        <f t="shared" si="12"/>
        <v>4.578179653756461</v>
      </c>
      <c r="S21">
        <f t="shared" si="12"/>
        <v>4.578179653756461</v>
      </c>
      <c r="T21">
        <f t="shared" si="13"/>
        <v>9.3455111602850569E-3</v>
      </c>
      <c r="U21">
        <f t="shared" si="14"/>
        <v>0.53547413937651123</v>
      </c>
      <c r="V21">
        <f t="shared" si="29"/>
        <v>1.2000524050543826</v>
      </c>
      <c r="W21" s="1">
        <f t="shared" si="15"/>
        <v>1.2945142479049987</v>
      </c>
      <c r="X21">
        <f t="shared" si="30"/>
        <v>0.89437500000000014</v>
      </c>
      <c r="Y21">
        <f t="shared" si="16"/>
        <v>4.5775000000000006</v>
      </c>
      <c r="Z21">
        <f t="shared" si="31"/>
        <v>9.3462049517595985E-3</v>
      </c>
      <c r="AA21">
        <f t="shared" si="17"/>
        <v>0.53551389187226728</v>
      </c>
      <c r="AB21">
        <f t="shared" si="32"/>
        <v>1.200052412835841</v>
      </c>
      <c r="AC21" s="1">
        <f t="shared" si="18"/>
        <v>1.2944183881359594</v>
      </c>
      <c r="AD21" s="2">
        <f t="shared" si="33"/>
        <v>74.166897935531651</v>
      </c>
      <c r="AE21">
        <f t="shared" si="34"/>
        <v>1.1215772515706653E-2</v>
      </c>
      <c r="AF21">
        <f t="shared" si="19"/>
        <v>0.60000000000000009</v>
      </c>
      <c r="AG21">
        <f t="shared" si="20"/>
        <v>0.61121577251570669</v>
      </c>
      <c r="AH21">
        <f t="shared" si="21"/>
        <v>31.2</v>
      </c>
      <c r="AI21">
        <f t="shared" si="22"/>
        <v>1.9997333973150538E-2</v>
      </c>
      <c r="AJ21">
        <f t="shared" si="23"/>
        <v>1.1457966306436722</v>
      </c>
      <c r="AK21">
        <f t="shared" si="24"/>
        <v>1.5907473339731506</v>
      </c>
      <c r="AL21">
        <f t="shared" si="35"/>
        <v>91.145796630643673</v>
      </c>
      <c r="AM21">
        <f t="shared" si="25"/>
        <v>30.566900172416926</v>
      </c>
      <c r="AN21">
        <v>30.6</v>
      </c>
      <c r="AO21">
        <f t="shared" si="36"/>
        <v>30.593881835388213</v>
      </c>
      <c r="AP21">
        <f t="shared" si="37"/>
        <v>0.61121577251570669</v>
      </c>
      <c r="AQ21">
        <f t="shared" si="26"/>
        <v>3.9938818353882155</v>
      </c>
      <c r="AV21" s="9">
        <f>4+10*AS45</f>
        <v>2.6418909505892323</v>
      </c>
      <c r="AW21" s="10">
        <v>3</v>
      </c>
      <c r="AY21" s="9">
        <v>3</v>
      </c>
      <c r="AZ21" s="10">
        <v>2.65</v>
      </c>
    </row>
    <row r="22" spans="1:52" x14ac:dyDescent="0.2">
      <c r="A22">
        <v>7</v>
      </c>
      <c r="B22">
        <f t="shared" si="7"/>
        <v>0.70000000000000007</v>
      </c>
      <c r="C22">
        <f t="shared" si="8"/>
        <v>2.3329100148186562E-2</v>
      </c>
      <c r="D22">
        <f t="shared" si="9"/>
        <v>1.33669840097838</v>
      </c>
      <c r="E22">
        <f t="shared" si="10"/>
        <v>30.008165555395085</v>
      </c>
      <c r="F22">
        <f t="shared" si="11"/>
        <v>8.1655553950845672E-3</v>
      </c>
      <c r="G22">
        <f t="shared" si="27"/>
        <v>4.5708576942557464</v>
      </c>
      <c r="H22">
        <f t="shared" si="28"/>
        <v>4.5703135460697597</v>
      </c>
      <c r="I22">
        <f t="shared" si="28"/>
        <v>4.5703134812826836</v>
      </c>
      <c r="J22">
        <f t="shared" si="28"/>
        <v>4.5703134812749679</v>
      </c>
      <c r="K22">
        <f t="shared" si="28"/>
        <v>4.5703134812749679</v>
      </c>
      <c r="L22">
        <f t="shared" si="28"/>
        <v>4.5703134812749679</v>
      </c>
      <c r="M22">
        <f t="shared" si="28"/>
        <v>4.5703134812749679</v>
      </c>
      <c r="N22">
        <f t="shared" si="12"/>
        <v>4.5703134812749679</v>
      </c>
      <c r="O22">
        <f t="shared" si="12"/>
        <v>4.5703134812749679</v>
      </c>
      <c r="P22">
        <f t="shared" si="12"/>
        <v>4.5703134812749679</v>
      </c>
      <c r="Q22">
        <f t="shared" si="12"/>
        <v>4.5703134812749679</v>
      </c>
      <c r="R22">
        <f t="shared" si="12"/>
        <v>4.5703134812749679</v>
      </c>
      <c r="S22">
        <f t="shared" si="12"/>
        <v>4.5703134812749679</v>
      </c>
      <c r="T22">
        <f t="shared" si="13"/>
        <v>1.0911745203075701E-2</v>
      </c>
      <c r="U22">
        <f t="shared" si="14"/>
        <v>0.62521538645666908</v>
      </c>
      <c r="V22">
        <f t="shared" si="29"/>
        <v>1.2000714432543866</v>
      </c>
      <c r="W22" s="1">
        <f t="shared" si="15"/>
        <v>1.2945142479049987</v>
      </c>
      <c r="X22">
        <f t="shared" si="30"/>
        <v>0.89437500000000014</v>
      </c>
      <c r="Y22">
        <f t="shared" si="16"/>
        <v>4.5775000000000006</v>
      </c>
      <c r="Z22">
        <f t="shared" si="31"/>
        <v>1.0903175965108898E-2</v>
      </c>
      <c r="AA22">
        <f t="shared" si="17"/>
        <v>0.62472439080681252</v>
      </c>
      <c r="AB22">
        <f t="shared" si="32"/>
        <v>1.2000713310809152</v>
      </c>
      <c r="AC22" s="1">
        <f t="shared" si="18"/>
        <v>1.2955282690806205</v>
      </c>
      <c r="AD22" s="2">
        <f t="shared" si="33"/>
        <v>74.230491304953574</v>
      </c>
      <c r="AE22">
        <f t="shared" si="34"/>
        <v>1.3084329647321378E-2</v>
      </c>
      <c r="AF22">
        <f t="shared" si="19"/>
        <v>0.70000000000000007</v>
      </c>
      <c r="AG22">
        <f t="shared" si="20"/>
        <v>0.71308432964732149</v>
      </c>
      <c r="AH22">
        <f t="shared" si="21"/>
        <v>31.2</v>
      </c>
      <c r="AI22">
        <f t="shared" si="22"/>
        <v>2.3329100148186562E-2</v>
      </c>
      <c r="AJ22">
        <f t="shared" si="23"/>
        <v>1.33669840097838</v>
      </c>
      <c r="AK22">
        <f t="shared" si="24"/>
        <v>1.5940791001481867</v>
      </c>
      <c r="AL22">
        <f t="shared" si="35"/>
        <v>91.336698400978378</v>
      </c>
      <c r="AM22">
        <f t="shared" si="25"/>
        <v>30.569075170021065</v>
      </c>
      <c r="AN22">
        <v>30.6</v>
      </c>
      <c r="AO22">
        <f t="shared" si="36"/>
        <v>30.591673399874168</v>
      </c>
      <c r="AP22">
        <f t="shared" si="37"/>
        <v>0.71308432964732149</v>
      </c>
      <c r="AQ22">
        <f t="shared" si="26"/>
        <v>3.9916733998741663</v>
      </c>
      <c r="AV22" s="5">
        <v>4</v>
      </c>
      <c r="AW22" s="6">
        <v>3</v>
      </c>
      <c r="AY22" s="5">
        <v>3</v>
      </c>
      <c r="AZ22" s="6">
        <v>4</v>
      </c>
    </row>
    <row r="23" spans="1:52" x14ac:dyDescent="0.2">
      <c r="A23">
        <v>8</v>
      </c>
      <c r="B23">
        <f t="shared" si="7"/>
        <v>0.8</v>
      </c>
      <c r="C23">
        <f t="shared" si="8"/>
        <v>2.6660348374597954E-2</v>
      </c>
      <c r="D23">
        <f t="shared" si="9"/>
        <v>1.5275704941676369</v>
      </c>
      <c r="E23">
        <f t="shared" si="10"/>
        <v>30.010664771044311</v>
      </c>
      <c r="F23">
        <f t="shared" si="11"/>
        <v>1.0664771044311294E-2</v>
      </c>
      <c r="G23">
        <f t="shared" si="27"/>
        <v>4.5619566748674059</v>
      </c>
      <c r="H23">
        <f t="shared" si="28"/>
        <v>4.5612460690759686</v>
      </c>
      <c r="I23">
        <f t="shared" si="28"/>
        <v>4.5612459583692493</v>
      </c>
      <c r="J23">
        <f t="shared" si="28"/>
        <v>4.5612459583519991</v>
      </c>
      <c r="K23">
        <f t="shared" si="28"/>
        <v>4.5612459583519955</v>
      </c>
      <c r="L23">
        <f t="shared" si="28"/>
        <v>4.5612459583519955</v>
      </c>
      <c r="M23">
        <f t="shared" si="28"/>
        <v>4.5612459583519955</v>
      </c>
      <c r="N23">
        <f t="shared" si="12"/>
        <v>4.5612459583519955</v>
      </c>
      <c r="O23">
        <f t="shared" si="12"/>
        <v>4.5612459583519955</v>
      </c>
      <c r="P23">
        <f t="shared" si="12"/>
        <v>4.5612459583519955</v>
      </c>
      <c r="Q23">
        <f t="shared" si="12"/>
        <v>4.5612459583519955</v>
      </c>
      <c r="R23">
        <f t="shared" si="12"/>
        <v>4.5612459583519955</v>
      </c>
      <c r="S23">
        <f t="shared" si="12"/>
        <v>4.5612459583519955</v>
      </c>
      <c r="T23">
        <f t="shared" si="13"/>
        <v>1.2481992083649109E-2</v>
      </c>
      <c r="U23">
        <f t="shared" si="14"/>
        <v>0.71518655898673866</v>
      </c>
      <c r="V23">
        <f t="shared" si="29"/>
        <v>1.2000934861446302</v>
      </c>
      <c r="W23" s="1">
        <f t="shared" si="15"/>
        <v>1.2945142479049987</v>
      </c>
      <c r="X23">
        <f t="shared" si="30"/>
        <v>0.89437500000000014</v>
      </c>
      <c r="Y23">
        <f t="shared" si="16"/>
        <v>4.5775000000000006</v>
      </c>
      <c r="Z23">
        <f t="shared" si="31"/>
        <v>1.245981035127702E-2</v>
      </c>
      <c r="AA23">
        <f t="shared" si="17"/>
        <v>0.71391560185575786</v>
      </c>
      <c r="AB23">
        <f t="shared" si="32"/>
        <v>1.2000931541501723</v>
      </c>
      <c r="AC23" s="1">
        <f t="shared" si="18"/>
        <v>1.2968087971129441</v>
      </c>
      <c r="AD23" s="2">
        <f t="shared" si="33"/>
        <v>74.303862320652527</v>
      </c>
      <c r="AE23">
        <f t="shared" si="34"/>
        <v>1.495254620822666E-2</v>
      </c>
      <c r="AF23">
        <f t="shared" si="19"/>
        <v>0.8</v>
      </c>
      <c r="AG23">
        <f t="shared" si="20"/>
        <v>0.81495254620822666</v>
      </c>
      <c r="AH23">
        <f t="shared" si="21"/>
        <v>31.2</v>
      </c>
      <c r="AI23">
        <f t="shared" si="22"/>
        <v>2.6660348374597954E-2</v>
      </c>
      <c r="AJ23">
        <f t="shared" si="23"/>
        <v>1.5275704941676369</v>
      </c>
      <c r="AK23">
        <f t="shared" si="24"/>
        <v>1.5974103483745981</v>
      </c>
      <c r="AL23">
        <f t="shared" si="35"/>
        <v>91.527570494167634</v>
      </c>
      <c r="AM23">
        <f t="shared" si="25"/>
        <v>30.571584585705111</v>
      </c>
      <c r="AN23">
        <v>30.6</v>
      </c>
      <c r="AO23">
        <f t="shared" si="36"/>
        <v>30.589125799230189</v>
      </c>
      <c r="AP23">
        <f t="shared" si="37"/>
        <v>0.81495254620822666</v>
      </c>
      <c r="AQ23">
        <f t="shared" si="26"/>
        <v>3.9891257992301874</v>
      </c>
      <c r="AV23" s="7">
        <f>4+10*AS49</f>
        <v>3.4644201236493215</v>
      </c>
      <c r="AW23" s="8">
        <v>3.5</v>
      </c>
      <c r="AY23" s="7">
        <v>3.5</v>
      </c>
      <c r="AZ23" s="8">
        <v>3.45</v>
      </c>
    </row>
    <row r="24" spans="1:52" x14ac:dyDescent="0.2">
      <c r="A24">
        <v>9</v>
      </c>
      <c r="B24">
        <f t="shared" si="7"/>
        <v>0.9</v>
      </c>
      <c r="C24">
        <f t="shared" si="8"/>
        <v>2.9991004856877904E-2</v>
      </c>
      <c r="D24">
        <f t="shared" si="9"/>
        <v>1.7184086819156525</v>
      </c>
      <c r="E24">
        <f t="shared" si="10"/>
        <v>30.013496963866107</v>
      </c>
      <c r="F24">
        <f t="shared" si="11"/>
        <v>1.3496963866106881E-2</v>
      </c>
      <c r="G24">
        <f t="shared" si="27"/>
        <v>4.5518802347220282</v>
      </c>
      <c r="H24">
        <f t="shared" si="28"/>
        <v>4.5509810439936835</v>
      </c>
      <c r="I24">
        <f t="shared" si="28"/>
        <v>4.5509808663300202</v>
      </c>
      <c r="J24">
        <f t="shared" si="28"/>
        <v>4.5509808662949105</v>
      </c>
      <c r="K24">
        <f t="shared" si="28"/>
        <v>4.5509808662949034</v>
      </c>
      <c r="L24">
        <f t="shared" si="28"/>
        <v>4.5509808662949034</v>
      </c>
      <c r="M24">
        <f t="shared" si="28"/>
        <v>4.5509808662949034</v>
      </c>
      <c r="N24">
        <f t="shared" si="12"/>
        <v>4.5509808662949034</v>
      </c>
      <c r="O24">
        <f t="shared" si="12"/>
        <v>4.5509808662949034</v>
      </c>
      <c r="P24">
        <f t="shared" si="12"/>
        <v>4.5509808662949034</v>
      </c>
      <c r="Q24">
        <f t="shared" si="12"/>
        <v>4.5509808662949034</v>
      </c>
      <c r="R24">
        <f t="shared" si="12"/>
        <v>4.5509808662949034</v>
      </c>
      <c r="S24">
        <f t="shared" si="12"/>
        <v>4.5509808662949034</v>
      </c>
      <c r="T24">
        <f t="shared" si="13"/>
        <v>1.4056840200897709E-2</v>
      </c>
      <c r="U24">
        <f t="shared" si="14"/>
        <v>0.80542137073423126</v>
      </c>
      <c r="V24">
        <f t="shared" si="29"/>
        <v>1.2001185666155665</v>
      </c>
      <c r="W24" s="1">
        <f t="shared" si="15"/>
        <v>1.2945142479049987</v>
      </c>
      <c r="X24">
        <f t="shared" si="30"/>
        <v>0.89437500000000014</v>
      </c>
      <c r="Y24">
        <f t="shared" si="16"/>
        <v>4.5775000000000006</v>
      </c>
      <c r="Z24">
        <f t="shared" si="31"/>
        <v>1.4016060169905522E-2</v>
      </c>
      <c r="AA24">
        <f t="shared" si="17"/>
        <v>0.80308477815788437</v>
      </c>
      <c r="AB24">
        <f t="shared" si="32"/>
        <v>1.2001178796145275</v>
      </c>
      <c r="AC24" s="1">
        <f t="shared" si="18"/>
        <v>1.2982599277706199</v>
      </c>
      <c r="AD24" s="2">
        <f t="shared" si="33"/>
        <v>74.387008435050646</v>
      </c>
      <c r="AE24">
        <f t="shared" si="34"/>
        <v>1.6820373672126882E-2</v>
      </c>
      <c r="AF24">
        <f t="shared" si="19"/>
        <v>0.9</v>
      </c>
      <c r="AG24">
        <f t="shared" si="20"/>
        <v>0.91682037367212688</v>
      </c>
      <c r="AH24">
        <f t="shared" si="21"/>
        <v>31.2</v>
      </c>
      <c r="AI24">
        <f t="shared" si="22"/>
        <v>2.9991004856877904E-2</v>
      </c>
      <c r="AJ24">
        <f t="shared" si="23"/>
        <v>1.7184086819156525</v>
      </c>
      <c r="AK24">
        <f t="shared" si="24"/>
        <v>1.600741004856878</v>
      </c>
      <c r="AL24">
        <f t="shared" si="35"/>
        <v>91.718408681915648</v>
      </c>
      <c r="AM24">
        <f t="shared" si="25"/>
        <v>30.574428335132183</v>
      </c>
      <c r="AN24">
        <v>30.6</v>
      </c>
      <c r="AO24">
        <f t="shared" si="36"/>
        <v>30.586239287784423</v>
      </c>
      <c r="AP24">
        <f t="shared" si="37"/>
        <v>0.91682037367212688</v>
      </c>
      <c r="AQ24">
        <f t="shared" si="26"/>
        <v>3.9862392877844215</v>
      </c>
      <c r="AV24" s="9">
        <f>4+10*AS54</f>
        <v>2.8498486184310154</v>
      </c>
      <c r="AW24" s="10">
        <v>4</v>
      </c>
      <c r="AY24" s="9">
        <v>4</v>
      </c>
      <c r="AZ24" s="10">
        <v>2.85</v>
      </c>
    </row>
    <row r="25" spans="1:52" x14ac:dyDescent="0.2">
      <c r="A25">
        <v>10</v>
      </c>
      <c r="B25">
        <f t="shared" si="7"/>
        <v>1</v>
      </c>
      <c r="C25">
        <f t="shared" si="8"/>
        <v>3.3320995878247196E-2</v>
      </c>
      <c r="D25">
        <f t="shared" si="9"/>
        <v>1.9092087404375284</v>
      </c>
      <c r="E25">
        <f t="shared" si="10"/>
        <v>30.016662039607269</v>
      </c>
      <c r="F25">
        <f t="shared" si="11"/>
        <v>1.6662039607268753E-2</v>
      </c>
      <c r="G25">
        <f t="shared" si="27"/>
        <v>4.5406326379542508</v>
      </c>
      <c r="H25">
        <f t="shared" si="28"/>
        <v>4.5395227600408212</v>
      </c>
      <c r="I25">
        <f t="shared" si="28"/>
        <v>4.5395224886843266</v>
      </c>
      <c r="J25">
        <f t="shared" si="28"/>
        <v>4.5395224886179664</v>
      </c>
      <c r="K25">
        <f t="shared" si="28"/>
        <v>4.5395224886179504</v>
      </c>
      <c r="L25">
        <f t="shared" si="28"/>
        <v>4.5395224886179504</v>
      </c>
      <c r="M25">
        <f t="shared" si="28"/>
        <v>4.5395224886179504</v>
      </c>
      <c r="N25">
        <f t="shared" si="12"/>
        <v>4.5395224886179504</v>
      </c>
      <c r="O25">
        <f t="shared" si="12"/>
        <v>4.5395224886179504</v>
      </c>
      <c r="P25">
        <f t="shared" si="12"/>
        <v>4.5395224886179504</v>
      </c>
      <c r="Q25">
        <f t="shared" si="12"/>
        <v>4.5395224886179504</v>
      </c>
      <c r="R25">
        <f t="shared" si="12"/>
        <v>4.5395224886179504</v>
      </c>
      <c r="S25">
        <f t="shared" si="12"/>
        <v>4.5395224886179504</v>
      </c>
      <c r="T25">
        <f t="shared" si="13"/>
        <v>1.5636884095408497E-2</v>
      </c>
      <c r="U25">
        <f t="shared" si="14"/>
        <v>0.89595388737021464</v>
      </c>
      <c r="V25">
        <f t="shared" si="29"/>
        <v>1.2001467222345614</v>
      </c>
      <c r="W25" s="1">
        <f t="shared" si="15"/>
        <v>1.2945142479049989</v>
      </c>
      <c r="X25">
        <f t="shared" si="30"/>
        <v>0.89437500000000014</v>
      </c>
      <c r="Y25">
        <f t="shared" si="16"/>
        <v>4.5775000000000006</v>
      </c>
      <c r="Z25">
        <f t="shared" si="31"/>
        <v>1.5571877540220776E-2</v>
      </c>
      <c r="AA25">
        <f t="shared" si="17"/>
        <v>0.89222917626603193</v>
      </c>
      <c r="AB25">
        <f t="shared" si="32"/>
        <v>1.2001455047230725</v>
      </c>
      <c r="AC25" s="1">
        <f t="shared" si="18"/>
        <v>1.2998816106863049</v>
      </c>
      <c r="AD25" s="2">
        <f t="shared" si="33"/>
        <v>74.479926762226597</v>
      </c>
      <c r="AE25">
        <f t="shared" si="34"/>
        <v>1.868776356331308E-2</v>
      </c>
      <c r="AF25" s="3">
        <f t="shared" si="19"/>
        <v>1</v>
      </c>
      <c r="AG25" s="3">
        <f t="shared" si="20"/>
        <v>1.0186877635633131</v>
      </c>
      <c r="AH25" s="3">
        <f t="shared" si="21"/>
        <v>31.2</v>
      </c>
      <c r="AI25" s="3">
        <f t="shared" si="22"/>
        <v>3.3320995878247196E-2</v>
      </c>
      <c r="AJ25" s="3">
        <f t="shared" si="23"/>
        <v>1.9092087404375284</v>
      </c>
      <c r="AK25" s="3">
        <f t="shared" si="24"/>
        <v>1.6040709958782473</v>
      </c>
      <c r="AL25" s="3">
        <f t="shared" si="35"/>
        <v>91.909208740437535</v>
      </c>
      <c r="AM25" s="3">
        <f>AG25/SIN(AI25)</f>
        <v>30.57760632276333</v>
      </c>
      <c r="AN25">
        <v>30.6</v>
      </c>
      <c r="AO25">
        <f t="shared" si="36"/>
        <v>30.583014153562125</v>
      </c>
      <c r="AP25">
        <f t="shared" si="37"/>
        <v>1.0186877635633131</v>
      </c>
      <c r="AQ25">
        <f t="shared" si="26"/>
        <v>3.9830141535621237</v>
      </c>
      <c r="AS25">
        <f>(AO25-AO$16)/(AP25-AP$16)</f>
        <v>-1.8341529592437927E-2</v>
      </c>
      <c r="AT25">
        <v>1</v>
      </c>
      <c r="AV25" s="5">
        <v>4</v>
      </c>
      <c r="AW25" s="6">
        <v>4</v>
      </c>
      <c r="AY25" s="11">
        <v>4</v>
      </c>
      <c r="AZ25" s="6">
        <v>4</v>
      </c>
    </row>
    <row r="26" spans="1:52" x14ac:dyDescent="0.2">
      <c r="A26">
        <v>11</v>
      </c>
      <c r="B26">
        <f t="shared" si="7"/>
        <v>1.1000000000000001</v>
      </c>
      <c r="C26">
        <f t="shared" si="8"/>
        <v>3.6650247810411644E-2</v>
      </c>
      <c r="D26">
        <f t="shared" si="9"/>
        <v>2.099966451018334</v>
      </c>
      <c r="E26">
        <f t="shared" si="10"/>
        <v>30.020159892978587</v>
      </c>
      <c r="F26">
        <f t="shared" si="11"/>
        <v>2.0159892978586669E-2</v>
      </c>
      <c r="G26">
        <f t="shared" si="27"/>
        <v>4.5282186479815314</v>
      </c>
      <c r="H26">
        <f t="shared" si="28"/>
        <v>4.5268760086410893</v>
      </c>
      <c r="I26">
        <f t="shared" si="28"/>
        <v>4.5268756104237768</v>
      </c>
      <c r="J26">
        <f t="shared" si="28"/>
        <v>4.5268756103056331</v>
      </c>
      <c r="K26">
        <f t="shared" si="28"/>
        <v>4.5268756103055976</v>
      </c>
      <c r="L26">
        <f t="shared" si="28"/>
        <v>4.5268756103055976</v>
      </c>
      <c r="M26">
        <f t="shared" si="28"/>
        <v>4.5268756103055976</v>
      </c>
      <c r="N26">
        <f t="shared" si="12"/>
        <v>4.5268756103055976</v>
      </c>
      <c r="O26">
        <f t="shared" si="12"/>
        <v>4.5268756103055976</v>
      </c>
      <c r="P26">
        <f t="shared" si="12"/>
        <v>4.5268756103055976</v>
      </c>
      <c r="Q26">
        <f t="shared" si="12"/>
        <v>4.5268756103055976</v>
      </c>
      <c r="R26">
        <f t="shared" si="12"/>
        <v>4.5268756103055976</v>
      </c>
      <c r="S26">
        <f t="shared" si="12"/>
        <v>4.5268756103055976</v>
      </c>
      <c r="T26">
        <f t="shared" si="13"/>
        <v>1.7222725272379787E-2</v>
      </c>
      <c r="U26">
        <f t="shared" si="14"/>
        <v>0.98681857362036018</v>
      </c>
      <c r="V26">
        <f t="shared" si="29"/>
        <v>1.2001779953583305</v>
      </c>
      <c r="W26" s="1">
        <f t="shared" si="15"/>
        <v>1.2945142479049987</v>
      </c>
      <c r="X26">
        <f t="shared" si="30"/>
        <v>0.79749999999999988</v>
      </c>
      <c r="Y26">
        <f>$AS$3</f>
        <v>4.1899999999999995</v>
      </c>
      <c r="Z26">
        <f t="shared" si="31"/>
        <v>1.7901765731265475E-2</v>
      </c>
      <c r="AA26">
        <f t="shared" si="17"/>
        <v>1.0257258735087651</v>
      </c>
      <c r="AB26">
        <f t="shared" si="32"/>
        <v>1.2001923096088956</v>
      </c>
      <c r="AC26" s="1">
        <f t="shared" si="18"/>
        <v>1.2458156792975585</v>
      </c>
      <c r="AD26" s="2">
        <f t="shared" si="33"/>
        <v>71.382085714964347</v>
      </c>
      <c r="AE26">
        <f t="shared" si="34"/>
        <v>2.1484413986303897E-2</v>
      </c>
      <c r="AF26">
        <f t="shared" si="19"/>
        <v>1.1000000000000001</v>
      </c>
      <c r="AG26">
        <f t="shared" si="20"/>
        <v>1.1214844139863041</v>
      </c>
      <c r="AH26">
        <f t="shared" si="21"/>
        <v>31.2</v>
      </c>
      <c r="AI26">
        <f t="shared" si="22"/>
        <v>3.6650247810411644E-2</v>
      </c>
      <c r="AJ26">
        <f t="shared" si="23"/>
        <v>2.099966451018334</v>
      </c>
      <c r="AK26">
        <f t="shared" si="24"/>
        <v>1.6074002478104117</v>
      </c>
      <c r="AL26">
        <f t="shared" si="35"/>
        <v>92.099966451018332</v>
      </c>
      <c r="AM26">
        <f t="shared" ref="AM26:AM89" si="38">AG26/SIN(AI26)</f>
        <v>30.606492204865667</v>
      </c>
      <c r="AN26">
        <v>30.65</v>
      </c>
      <c r="AO26">
        <f>AN$26*COS(AI26)</f>
        <v>30.629417140948068</v>
      </c>
      <c r="AP26">
        <f t="shared" ref="AP26:AP45" si="39">AM26*SIN(AI26)</f>
        <v>1.1214844139863041</v>
      </c>
      <c r="AQ26">
        <f>4+AO26-AO$26</f>
        <v>3.9999999999999964</v>
      </c>
      <c r="AS26">
        <v>0</v>
      </c>
      <c r="AT26">
        <v>1</v>
      </c>
      <c r="AV26" s="7">
        <f>4+10*AS59</f>
        <v>3.31995041273791</v>
      </c>
      <c r="AW26" s="8">
        <v>4.5</v>
      </c>
      <c r="AY26" s="7">
        <v>4.5</v>
      </c>
      <c r="AZ26" s="8">
        <v>3.3</v>
      </c>
    </row>
    <row r="27" spans="1:52" x14ac:dyDescent="0.2">
      <c r="A27">
        <v>12</v>
      </c>
      <c r="B27">
        <f t="shared" si="7"/>
        <v>1.2000000000000002</v>
      </c>
      <c r="C27">
        <f t="shared" si="8"/>
        <v>3.9978687123290051E-2</v>
      </c>
      <c r="D27">
        <f t="shared" si="9"/>
        <v>2.2906776005704943</v>
      </c>
      <c r="E27">
        <f t="shared" si="10"/>
        <v>30.023990407672329</v>
      </c>
      <c r="F27">
        <f t="shared" si="11"/>
        <v>2.3990407672329184E-2</v>
      </c>
      <c r="G27">
        <f t="shared" si="27"/>
        <v>4.5146435267129554</v>
      </c>
      <c r="H27">
        <f t="shared" si="28"/>
        <v>4.5130460826234984</v>
      </c>
      <c r="I27">
        <f t="shared" si="28"/>
        <v>4.5130455171899593</v>
      </c>
      <c r="J27">
        <f t="shared" si="28"/>
        <v>4.513045516989747</v>
      </c>
      <c r="K27">
        <f t="shared" si="28"/>
        <v>4.5130455169896759</v>
      </c>
      <c r="L27">
        <f t="shared" si="28"/>
        <v>4.5130455169896759</v>
      </c>
      <c r="M27">
        <f t="shared" si="28"/>
        <v>4.5130455169896759</v>
      </c>
      <c r="N27">
        <f t="shared" si="12"/>
        <v>4.5130455169896759</v>
      </c>
      <c r="O27">
        <f t="shared" si="12"/>
        <v>4.5130455169896759</v>
      </c>
      <c r="P27">
        <f t="shared" si="12"/>
        <v>4.5130455169896759</v>
      </c>
      <c r="Q27">
        <f t="shared" si="12"/>
        <v>4.5130455169896759</v>
      </c>
      <c r="R27">
        <f t="shared" si="12"/>
        <v>4.5130455169896759</v>
      </c>
      <c r="S27">
        <f t="shared" si="12"/>
        <v>4.5130455169896759</v>
      </c>
      <c r="T27">
        <f t="shared" si="13"/>
        <v>1.8814973044634937E-2</v>
      </c>
      <c r="U27">
        <f t="shared" si="14"/>
        <v>1.078050341567496</v>
      </c>
      <c r="V27">
        <f t="shared" si="29"/>
        <v>1.2002124332604813</v>
      </c>
      <c r="W27" s="1">
        <f t="shared" si="15"/>
        <v>1.2945142479049987</v>
      </c>
      <c r="X27">
        <f t="shared" si="30"/>
        <v>0.79749999999999988</v>
      </c>
      <c r="Y27">
        <f t="shared" ref="Y27:Y45" si="40">$AS$3</f>
        <v>4.1899999999999995</v>
      </c>
      <c r="Z27">
        <f t="shared" si="31"/>
        <v>1.9526905372778174E-2</v>
      </c>
      <c r="AA27">
        <f t="shared" si="17"/>
        <v>1.1188422623269365</v>
      </c>
      <c r="AB27">
        <f t="shared" si="32"/>
        <v>1.2002288163731283</v>
      </c>
      <c r="AC27" s="1">
        <f t="shared" si="18"/>
        <v>1.2477799197187294</v>
      </c>
      <c r="AD27" s="2">
        <f t="shared" si="33"/>
        <v>71.494631720315539</v>
      </c>
      <c r="AE27">
        <f t="shared" si="34"/>
        <v>2.3435265145514347E-2</v>
      </c>
      <c r="AF27">
        <f t="shared" si="19"/>
        <v>1.2000000000000002</v>
      </c>
      <c r="AG27">
        <f t="shared" si="20"/>
        <v>1.2234352651455145</v>
      </c>
      <c r="AH27">
        <f t="shared" si="21"/>
        <v>31.2</v>
      </c>
      <c r="AI27">
        <f t="shared" si="22"/>
        <v>3.9978687123290051E-2</v>
      </c>
      <c r="AJ27">
        <f t="shared" si="23"/>
        <v>2.2906776005704943</v>
      </c>
      <c r="AK27">
        <f t="shared" si="24"/>
        <v>1.6107286871232902</v>
      </c>
      <c r="AL27">
        <f t="shared" si="35"/>
        <v>92.29067760057049</v>
      </c>
      <c r="AM27">
        <f t="shared" si="38"/>
        <v>30.610340554280807</v>
      </c>
      <c r="AN27">
        <v>30.65</v>
      </c>
      <c r="AO27">
        <f t="shared" ref="AO27:AO45" si="41">AN$26*COS(AI27)</f>
        <v>30.625509384822845</v>
      </c>
      <c r="AP27">
        <f t="shared" si="39"/>
        <v>1.2234352651455145</v>
      </c>
      <c r="AQ27">
        <f t="shared" ref="AQ27:AQ45" si="42">4+AO27-AO$26</f>
        <v>3.9960922438747808</v>
      </c>
      <c r="AV27" s="9">
        <f>4+10*AS64</f>
        <v>2.5563316154896185</v>
      </c>
      <c r="AW27" s="10">
        <v>5</v>
      </c>
      <c r="AY27" s="9">
        <v>5</v>
      </c>
      <c r="AZ27" s="10">
        <v>2.6</v>
      </c>
    </row>
    <row r="28" spans="1:52" x14ac:dyDescent="0.2">
      <c r="A28">
        <v>13</v>
      </c>
      <c r="B28">
        <f t="shared" si="7"/>
        <v>1.3</v>
      </c>
      <c r="C28">
        <f t="shared" si="8"/>
        <v>4.3306240394709643E-2</v>
      </c>
      <c r="D28">
        <f t="shared" si="9"/>
        <v>2.4813379821893156</v>
      </c>
      <c r="E28">
        <f t="shared" si="10"/>
        <v>30.028153456381563</v>
      </c>
      <c r="F28">
        <f t="shared" si="11"/>
        <v>2.8153456381563302E-2</v>
      </c>
      <c r="G28">
        <f t="shared" si="27"/>
        <v>4.4999130336758251</v>
      </c>
      <c r="H28">
        <f t="shared" si="28"/>
        <v>4.4980387753387028</v>
      </c>
      <c r="I28">
        <f t="shared" si="28"/>
        <v>4.4980379943662632</v>
      </c>
      <c r="J28">
        <f t="shared" si="28"/>
        <v>4.4980379940407094</v>
      </c>
      <c r="K28">
        <f t="shared" si="28"/>
        <v>4.4980379940405735</v>
      </c>
      <c r="L28">
        <f t="shared" si="28"/>
        <v>4.4980379940405735</v>
      </c>
      <c r="M28">
        <f t="shared" si="28"/>
        <v>4.4980379940405735</v>
      </c>
      <c r="N28">
        <f t="shared" si="12"/>
        <v>4.4980379940405735</v>
      </c>
      <c r="O28">
        <f t="shared" si="12"/>
        <v>4.4980379940405735</v>
      </c>
      <c r="P28">
        <f t="shared" si="12"/>
        <v>4.4980379940405735</v>
      </c>
      <c r="Q28">
        <f t="shared" si="12"/>
        <v>4.4980379940405735</v>
      </c>
      <c r="R28">
        <f t="shared" si="12"/>
        <v>4.4980379940405735</v>
      </c>
      <c r="S28">
        <f t="shared" si="12"/>
        <v>4.4980379940405735</v>
      </c>
      <c r="T28">
        <f t="shared" si="13"/>
        <v>2.0414245398315715E-2</v>
      </c>
      <c r="U28">
        <f t="shared" si="14"/>
        <v>1.1696846002536458</v>
      </c>
      <c r="V28">
        <f t="shared" si="29"/>
        <v>1.200250088274821</v>
      </c>
      <c r="W28" s="1">
        <f t="shared" si="15"/>
        <v>1.2945142479049989</v>
      </c>
      <c r="X28">
        <f t="shared" si="30"/>
        <v>0.79749999999999988</v>
      </c>
      <c r="Y28">
        <f t="shared" si="40"/>
        <v>4.1899999999999995</v>
      </c>
      <c r="Z28">
        <f t="shared" si="31"/>
        <v>2.1151447680711911E-2</v>
      </c>
      <c r="AA28">
        <f t="shared" si="17"/>
        <v>1.2119244254426687</v>
      </c>
      <c r="AB28">
        <f t="shared" si="32"/>
        <v>1.2002684802905519</v>
      </c>
      <c r="AC28" s="1">
        <f t="shared" si="18"/>
        <v>1.2499146670354966</v>
      </c>
      <c r="AD28" s="2">
        <f t="shared" si="33"/>
        <v>71.616947339293134</v>
      </c>
      <c r="AE28">
        <f t="shared" si="34"/>
        <v>2.5385523019837791E-2</v>
      </c>
      <c r="AF28">
        <f t="shared" si="19"/>
        <v>1.3</v>
      </c>
      <c r="AG28">
        <f t="shared" si="20"/>
        <v>1.3253855230198379</v>
      </c>
      <c r="AH28">
        <f t="shared" si="21"/>
        <v>31.2</v>
      </c>
      <c r="AI28">
        <f t="shared" si="22"/>
        <v>4.3306240394709643E-2</v>
      </c>
      <c r="AJ28">
        <f t="shared" si="23"/>
        <v>2.4813379821893156</v>
      </c>
      <c r="AK28">
        <f t="shared" si="24"/>
        <v>1.6140562403947096</v>
      </c>
      <c r="AL28">
        <f t="shared" si="35"/>
        <v>92.481337982189316</v>
      </c>
      <c r="AM28">
        <f t="shared" si="38"/>
        <v>30.614522980081713</v>
      </c>
      <c r="AN28">
        <v>30.65</v>
      </c>
      <c r="AO28">
        <f t="shared" si="41"/>
        <v>30.621263519771588</v>
      </c>
      <c r="AP28">
        <f t="shared" si="39"/>
        <v>1.3253855230198379</v>
      </c>
      <c r="AQ28">
        <f t="shared" si="42"/>
        <v>3.9918463788235208</v>
      </c>
      <c r="AV28" s="5">
        <v>4</v>
      </c>
      <c r="AW28" s="6">
        <v>5</v>
      </c>
      <c r="AY28" s="5">
        <v>5</v>
      </c>
      <c r="AZ28" s="6">
        <v>4</v>
      </c>
    </row>
    <row r="29" spans="1:52" x14ac:dyDescent="0.2">
      <c r="A29">
        <v>14</v>
      </c>
      <c r="B29">
        <f t="shared" si="7"/>
        <v>1.4000000000000001</v>
      </c>
      <c r="C29">
        <f t="shared" si="8"/>
        <v>4.6632834320065798E-2</v>
      </c>
      <c r="D29">
        <f t="shared" si="9"/>
        <v>2.6719433957064598</v>
      </c>
      <c r="E29">
        <f t="shared" si="10"/>
        <v>30.03264890082125</v>
      </c>
      <c r="F29">
        <f t="shared" si="11"/>
        <v>3.2648900821250493E-2</v>
      </c>
      <c r="G29">
        <f t="shared" si="27"/>
        <v>4.4840334250605354</v>
      </c>
      <c r="H29">
        <f t="shared" si="28"/>
        <v>4.4818603796926695</v>
      </c>
      <c r="I29">
        <f t="shared" si="28"/>
        <v>4.4818593260841748</v>
      </c>
      <c r="J29">
        <f t="shared" si="28"/>
        <v>4.4818593255730814</v>
      </c>
      <c r="K29">
        <f t="shared" si="28"/>
        <v>4.4818593255728336</v>
      </c>
      <c r="L29">
        <f t="shared" si="28"/>
        <v>4.4818593255728336</v>
      </c>
      <c r="M29">
        <f t="shared" si="28"/>
        <v>4.4818593255728336</v>
      </c>
      <c r="N29">
        <f t="shared" si="12"/>
        <v>4.4818593255728336</v>
      </c>
      <c r="O29">
        <f t="shared" si="12"/>
        <v>4.4818593255728336</v>
      </c>
      <c r="P29">
        <f t="shared" si="12"/>
        <v>4.4818593255728336</v>
      </c>
      <c r="Q29">
        <f t="shared" si="12"/>
        <v>4.4818593255728336</v>
      </c>
      <c r="R29">
        <f t="shared" si="12"/>
        <v>4.4818593255728336</v>
      </c>
      <c r="S29">
        <f t="shared" si="12"/>
        <v>4.4818593255728336</v>
      </c>
      <c r="T29">
        <f t="shared" si="13"/>
        <v>2.20211698839539E-2</v>
      </c>
      <c r="U29">
        <f t="shared" si="14"/>
        <v>1.2617573067361774</v>
      </c>
      <c r="V29">
        <f t="shared" si="29"/>
        <v>1.2002910179551731</v>
      </c>
      <c r="W29" s="1">
        <f t="shared" si="15"/>
        <v>1.2945142479049987</v>
      </c>
      <c r="X29">
        <f t="shared" si="30"/>
        <v>0.79749999999999988</v>
      </c>
      <c r="Y29">
        <f t="shared" si="40"/>
        <v>4.1899999999999995</v>
      </c>
      <c r="Z29">
        <f t="shared" si="31"/>
        <v>2.277534329255046E-2</v>
      </c>
      <c r="AA29">
        <f t="shared" si="17"/>
        <v>1.3049695345087005</v>
      </c>
      <c r="AB29">
        <f t="shared" si="32"/>
        <v>1.2003112970380887</v>
      </c>
      <c r="AC29" s="1">
        <f t="shared" si="18"/>
        <v>1.2522198472430104</v>
      </c>
      <c r="AD29" s="2">
        <f t="shared" si="33"/>
        <v>71.74902833160651</v>
      </c>
      <c r="AE29">
        <f t="shared" si="34"/>
        <v>2.7335138508136025E-2</v>
      </c>
      <c r="AF29">
        <f t="shared" si="19"/>
        <v>1.4000000000000001</v>
      </c>
      <c r="AG29">
        <f t="shared" si="20"/>
        <v>1.4273351385081361</v>
      </c>
      <c r="AH29">
        <f t="shared" si="21"/>
        <v>31.2</v>
      </c>
      <c r="AI29">
        <f t="shared" si="22"/>
        <v>4.6632834320065798E-2</v>
      </c>
      <c r="AJ29">
        <f t="shared" si="23"/>
        <v>2.6719433957064598</v>
      </c>
      <c r="AK29">
        <f t="shared" si="24"/>
        <v>1.6173828343200658</v>
      </c>
      <c r="AL29">
        <f t="shared" si="35"/>
        <v>92.671943395706464</v>
      </c>
      <c r="AM29">
        <f t="shared" si="38"/>
        <v>30.619039341871375</v>
      </c>
      <c r="AN29">
        <v>30.65</v>
      </c>
      <c r="AO29">
        <f t="shared" si="41"/>
        <v>30.616679968407848</v>
      </c>
      <c r="AP29">
        <f t="shared" si="39"/>
        <v>1.4273351385081361</v>
      </c>
      <c r="AQ29">
        <f t="shared" si="42"/>
        <v>3.9872628274597837</v>
      </c>
      <c r="AV29" s="7">
        <f>4+10*AS69</f>
        <v>3.17182451860787</v>
      </c>
      <c r="AW29" s="8">
        <v>5.5</v>
      </c>
      <c r="AY29" s="7">
        <v>5.5</v>
      </c>
      <c r="AZ29" s="8">
        <v>3.15</v>
      </c>
    </row>
    <row r="30" spans="1:52" x14ac:dyDescent="0.2">
      <c r="A30">
        <v>15</v>
      </c>
      <c r="B30">
        <f t="shared" si="7"/>
        <v>1.5</v>
      </c>
      <c r="C30">
        <f t="shared" si="8"/>
        <v>4.9958395721942765E-2</v>
      </c>
      <c r="D30">
        <f t="shared" si="9"/>
        <v>2.8624896482411892</v>
      </c>
      <c r="E30">
        <f t="shared" si="10"/>
        <v>30.037476591751179</v>
      </c>
      <c r="F30">
        <f t="shared" si="11"/>
        <v>3.7476591751179456E-2</v>
      </c>
      <c r="G30">
        <f t="shared" si="27"/>
        <v>4.467011452683896</v>
      </c>
      <c r="H30">
        <f t="shared" si="28"/>
        <v>4.4645176870978611</v>
      </c>
      <c r="I30">
        <f t="shared" si="28"/>
        <v>4.4645162941440786</v>
      </c>
      <c r="J30">
        <f t="shared" si="28"/>
        <v>4.4645162933655751</v>
      </c>
      <c r="K30">
        <f t="shared" si="28"/>
        <v>4.4645162933651408</v>
      </c>
      <c r="L30">
        <f t="shared" si="28"/>
        <v>4.4645162933651399</v>
      </c>
      <c r="M30">
        <f t="shared" si="28"/>
        <v>4.4645162933651399</v>
      </c>
      <c r="N30">
        <f t="shared" si="12"/>
        <v>4.4645162933651399</v>
      </c>
      <c r="O30">
        <f t="shared" si="12"/>
        <v>4.4645162933651399</v>
      </c>
      <c r="P30">
        <f t="shared" si="12"/>
        <v>4.4645162933651399</v>
      </c>
      <c r="Q30">
        <f t="shared" si="12"/>
        <v>4.4645162933651399</v>
      </c>
      <c r="R30">
        <f t="shared" si="12"/>
        <v>4.4645162933651399</v>
      </c>
      <c r="S30">
        <f t="shared" si="12"/>
        <v>4.4645162933651399</v>
      </c>
      <c r="T30">
        <f t="shared" si="13"/>
        <v>2.3636384535752997E-2</v>
      </c>
      <c r="U30">
        <f t="shared" si="14"/>
        <v>1.3543050187603181</v>
      </c>
      <c r="V30">
        <f t="shared" si="29"/>
        <v>1.2003352852525506</v>
      </c>
      <c r="W30" s="1">
        <f t="shared" si="15"/>
        <v>1.2945142479049987</v>
      </c>
      <c r="X30">
        <f t="shared" si="30"/>
        <v>0.79749999999999988</v>
      </c>
      <c r="Y30">
        <f t="shared" si="40"/>
        <v>4.1899999999999995</v>
      </c>
      <c r="Z30">
        <f t="shared" si="31"/>
        <v>2.4398542944991608E-2</v>
      </c>
      <c r="AA30">
        <f t="shared" si="17"/>
        <v>1.3979747668624825</v>
      </c>
      <c r="AB30">
        <f t="shared" si="32"/>
        <v>1.200357261952373</v>
      </c>
      <c r="AC30" s="1">
        <f t="shared" si="18"/>
        <v>1.2546953804758914</v>
      </c>
      <c r="AD30" s="2">
        <f t="shared" si="33"/>
        <v>71.89087012117156</v>
      </c>
      <c r="AE30">
        <f t="shared" si="34"/>
        <v>2.9284062590392235E-2</v>
      </c>
      <c r="AF30">
        <f t="shared" si="19"/>
        <v>1.5</v>
      </c>
      <c r="AG30">
        <f t="shared" si="20"/>
        <v>1.5292840625903923</v>
      </c>
      <c r="AH30">
        <f t="shared" si="21"/>
        <v>31.2</v>
      </c>
      <c r="AI30">
        <f t="shared" si="22"/>
        <v>4.9958395721942765E-2</v>
      </c>
      <c r="AJ30">
        <f t="shared" si="23"/>
        <v>2.8624896482411892</v>
      </c>
      <c r="AK30">
        <f t="shared" si="24"/>
        <v>1.6207083957219428</v>
      </c>
      <c r="AL30">
        <f t="shared" si="35"/>
        <v>92.862489648241194</v>
      </c>
      <c r="AM30">
        <f t="shared" si="38"/>
        <v>30.623889488131365</v>
      </c>
      <c r="AN30">
        <v>30.65</v>
      </c>
      <c r="AO30">
        <f t="shared" si="41"/>
        <v>30.611759186605937</v>
      </c>
      <c r="AP30">
        <f t="shared" si="39"/>
        <v>1.5292840625903923</v>
      </c>
      <c r="AQ30">
        <f t="shared" si="42"/>
        <v>3.9823420456578695</v>
      </c>
      <c r="AV30" s="9">
        <f>4+10*AS74</f>
        <v>2.2558709311803429</v>
      </c>
      <c r="AW30" s="10">
        <v>6</v>
      </c>
      <c r="AY30" s="9">
        <v>6</v>
      </c>
      <c r="AZ30" s="10">
        <v>2.25</v>
      </c>
    </row>
    <row r="31" spans="1:52" x14ac:dyDescent="0.2">
      <c r="A31">
        <v>16</v>
      </c>
      <c r="B31">
        <f t="shared" si="7"/>
        <v>1.6</v>
      </c>
      <c r="C31">
        <f t="shared" si="8"/>
        <v>5.3282851559692368E-2</v>
      </c>
      <c r="D31">
        <f t="shared" si="9"/>
        <v>3.0529725547492044</v>
      </c>
      <c r="E31">
        <f t="shared" si="10"/>
        <v>30.042636369000643</v>
      </c>
      <c r="F31">
        <f t="shared" si="11"/>
        <v>4.2636369000643271E-2</v>
      </c>
      <c r="G31">
        <f t="shared" si="27"/>
        <v>4.4488543628715531</v>
      </c>
      <c r="H31">
        <f t="shared" si="28"/>
        <v>4.446017986342568</v>
      </c>
      <c r="I31">
        <f t="shared" si="28"/>
        <v>4.4460161768510558</v>
      </c>
      <c r="J31">
        <f t="shared" si="28"/>
        <v>4.4460161756959371</v>
      </c>
      <c r="K31">
        <f t="shared" si="28"/>
        <v>4.4460161756952008</v>
      </c>
      <c r="L31">
        <f t="shared" si="28"/>
        <v>4.4460161756951999</v>
      </c>
      <c r="M31">
        <f t="shared" si="28"/>
        <v>4.4460161756951999</v>
      </c>
      <c r="N31">
        <f t="shared" si="12"/>
        <v>4.4460161756951999</v>
      </c>
      <c r="O31">
        <f t="shared" si="12"/>
        <v>4.4460161756951999</v>
      </c>
      <c r="P31">
        <f t="shared" si="12"/>
        <v>4.4460161756951999</v>
      </c>
      <c r="Q31">
        <f t="shared" si="12"/>
        <v>4.4460161756951999</v>
      </c>
      <c r="R31">
        <f t="shared" si="12"/>
        <v>4.4460161756951999</v>
      </c>
      <c r="S31">
        <f t="shared" si="12"/>
        <v>4.4460161756951999</v>
      </c>
      <c r="T31">
        <f t="shared" si="13"/>
        <v>2.5260538822058771E-2</v>
      </c>
      <c r="U31">
        <f t="shared" si="14"/>
        <v>1.4473649492187102</v>
      </c>
      <c r="V31">
        <f t="shared" si="29"/>
        <v>1.2003829587106196</v>
      </c>
      <c r="W31" s="1">
        <f t="shared" si="15"/>
        <v>1.2945142479049989</v>
      </c>
      <c r="X31">
        <f t="shared" si="30"/>
        <v>0.79749999999999988</v>
      </c>
      <c r="Y31">
        <f t="shared" si="40"/>
        <v>4.1899999999999995</v>
      </c>
      <c r="Z31">
        <f t="shared" si="31"/>
        <v>2.602099748140517E-2</v>
      </c>
      <c r="AA31">
        <f t="shared" si="17"/>
        <v>1.4909373059535032</v>
      </c>
      <c r="AB31">
        <f t="shared" si="32"/>
        <v>1.200406370031023</v>
      </c>
      <c r="AC31" s="1">
        <f t="shared" si="18"/>
        <v>1.2573411810219506</v>
      </c>
      <c r="AD31" s="2">
        <f t="shared" si="33"/>
        <v>72.042467796896744</v>
      </c>
      <c r="AE31">
        <f t="shared" si="34"/>
        <v>3.1232246333834816E-2</v>
      </c>
      <c r="AF31">
        <f t="shared" si="19"/>
        <v>1.6</v>
      </c>
      <c r="AG31">
        <f t="shared" si="20"/>
        <v>1.6312322463338349</v>
      </c>
      <c r="AH31">
        <f t="shared" si="21"/>
        <v>31.2</v>
      </c>
      <c r="AI31">
        <f t="shared" si="22"/>
        <v>5.3282851559692368E-2</v>
      </c>
      <c r="AJ31">
        <f t="shared" si="23"/>
        <v>3.0529725547492044</v>
      </c>
      <c r="AK31">
        <f t="shared" si="24"/>
        <v>1.6240328515596925</v>
      </c>
      <c r="AL31">
        <f t="shared" si="35"/>
        <v>93.052972554749203</v>
      </c>
      <c r="AM31">
        <f t="shared" si="38"/>
        <v>30.629073256247171</v>
      </c>
      <c r="AN31">
        <v>30.65</v>
      </c>
      <c r="AO31">
        <f t="shared" si="41"/>
        <v>30.606501663375383</v>
      </c>
      <c r="AP31">
        <f t="shared" si="39"/>
        <v>1.6312322463338349</v>
      </c>
      <c r="AQ31">
        <f t="shared" si="42"/>
        <v>3.9770845224273152</v>
      </c>
      <c r="AV31" s="5">
        <v>4</v>
      </c>
      <c r="AW31" s="6">
        <v>6</v>
      </c>
      <c r="AY31" s="5">
        <v>6</v>
      </c>
      <c r="AZ31" s="6">
        <v>4</v>
      </c>
    </row>
    <row r="32" spans="1:52" x14ac:dyDescent="0.2">
      <c r="A32">
        <v>17</v>
      </c>
      <c r="B32">
        <f t="shared" si="7"/>
        <v>1.7000000000000002</v>
      </c>
      <c r="C32">
        <f t="shared" si="8"/>
        <v>5.660612893896759E-2</v>
      </c>
      <c r="D32">
        <f t="shared" si="9"/>
        <v>3.2433879385688891</v>
      </c>
      <c r="E32">
        <f t="shared" si="10"/>
        <v>30.048128061494946</v>
      </c>
      <c r="F32">
        <f t="shared" si="11"/>
        <v>4.8128061494946195E-2</v>
      </c>
      <c r="G32">
        <f t="shared" si="27"/>
        <v>4.4295698952596396</v>
      </c>
      <c r="H32">
        <f t="shared" si="28"/>
        <v>4.4263690623785577</v>
      </c>
      <c r="I32">
        <f t="shared" si="28"/>
        <v>4.4263667477656128</v>
      </c>
      <c r="J32">
        <f t="shared" si="28"/>
        <v>4.4263667460906388</v>
      </c>
      <c r="K32">
        <f t="shared" si="28"/>
        <v>4.4263667460894265</v>
      </c>
      <c r="L32">
        <f t="shared" si="28"/>
        <v>4.4263667460894256</v>
      </c>
      <c r="M32">
        <f t="shared" si="28"/>
        <v>4.4263667460894256</v>
      </c>
      <c r="N32">
        <f t="shared" si="28"/>
        <v>4.4263667460894256</v>
      </c>
      <c r="O32">
        <f t="shared" si="28"/>
        <v>4.4263667460894256</v>
      </c>
      <c r="P32">
        <f t="shared" si="28"/>
        <v>4.4263667460894256</v>
      </c>
      <c r="Q32">
        <f t="shared" si="28"/>
        <v>4.4263667460894256</v>
      </c>
      <c r="R32">
        <f t="shared" si="28"/>
        <v>4.4263667460894256</v>
      </c>
      <c r="S32">
        <f t="shared" si="28"/>
        <v>4.4263667460894256</v>
      </c>
      <c r="T32">
        <f t="shared" si="13"/>
        <v>2.6894294630164722E-2</v>
      </c>
      <c r="U32">
        <f t="shared" si="14"/>
        <v>1.5409750225782746</v>
      </c>
      <c r="V32">
        <f t="shared" si="29"/>
        <v>1.2004341126805129</v>
      </c>
      <c r="W32" s="1">
        <f t="shared" si="15"/>
        <v>1.2945142479049987</v>
      </c>
      <c r="X32">
        <f t="shared" si="30"/>
        <v>0.79749999999999988</v>
      </c>
      <c r="Y32">
        <f t="shared" si="40"/>
        <v>4.1899999999999995</v>
      </c>
      <c r="Z32">
        <f t="shared" si="31"/>
        <v>2.7642657859252837E-2</v>
      </c>
      <c r="AA32">
        <f t="shared" si="17"/>
        <v>1.5838543417684259</v>
      </c>
      <c r="AB32">
        <f t="shared" si="32"/>
        <v>1.2004586159340058</v>
      </c>
      <c r="AC32" s="1">
        <f t="shared" si="18"/>
        <v>1.2601571573369297</v>
      </c>
      <c r="AD32" s="2">
        <f t="shared" si="33"/>
        <v>72.203816113527722</v>
      </c>
      <c r="AE32">
        <f t="shared" si="34"/>
        <v>3.3179640899035676E-2</v>
      </c>
      <c r="AF32">
        <f t="shared" si="19"/>
        <v>1.7000000000000002</v>
      </c>
      <c r="AG32">
        <f t="shared" si="20"/>
        <v>1.7331796408990359</v>
      </c>
      <c r="AH32">
        <f t="shared" si="21"/>
        <v>31.2</v>
      </c>
      <c r="AI32">
        <f t="shared" si="22"/>
        <v>5.660612893896759E-2</v>
      </c>
      <c r="AJ32">
        <f t="shared" si="23"/>
        <v>3.2433879385688891</v>
      </c>
      <c r="AK32">
        <f t="shared" si="24"/>
        <v>1.6273561289389677</v>
      </c>
      <c r="AL32">
        <f t="shared" si="35"/>
        <v>93.243387938568887</v>
      </c>
      <c r="AM32">
        <f t="shared" si="38"/>
        <v>30.634590472535322</v>
      </c>
      <c r="AN32">
        <v>30.65</v>
      </c>
      <c r="AO32">
        <f t="shared" si="41"/>
        <v>30.600907920726335</v>
      </c>
      <c r="AP32">
        <f t="shared" si="39"/>
        <v>1.7331796408990359</v>
      </c>
      <c r="AQ32">
        <f t="shared" si="42"/>
        <v>3.9714907797782679</v>
      </c>
      <c r="AV32" s="7">
        <f>4+10*AS79</f>
        <v>3.0309621064559065</v>
      </c>
      <c r="AW32" s="8">
        <v>6.5</v>
      </c>
      <c r="AY32" s="7">
        <v>6.5</v>
      </c>
      <c r="AZ32" s="8">
        <v>3.05</v>
      </c>
    </row>
    <row r="33" spans="1:54" x14ac:dyDescent="0.2">
      <c r="A33">
        <v>18</v>
      </c>
      <c r="B33">
        <f t="shared" si="7"/>
        <v>1.8</v>
      </c>
      <c r="C33">
        <f t="shared" si="8"/>
        <v>5.9928155121207888E-2</v>
      </c>
      <c r="D33">
        <f t="shared" si="9"/>
        <v>3.4337316319647999</v>
      </c>
      <c r="E33">
        <f t="shared" si="10"/>
        <v>30.053951487283666</v>
      </c>
      <c r="F33">
        <f t="shared" si="11"/>
        <v>5.39514872836655E-2</v>
      </c>
      <c r="G33">
        <f t="shared" si="27"/>
        <v>4.4091662815163257</v>
      </c>
      <c r="H33">
        <f t="shared" si="28"/>
        <v>4.405579195027685</v>
      </c>
      <c r="I33">
        <f t="shared" si="28"/>
        <v>4.4055762743698308</v>
      </c>
      <c r="J33">
        <f t="shared" si="28"/>
        <v>4.405576271989851</v>
      </c>
      <c r="K33">
        <f t="shared" si="28"/>
        <v>4.4055762719879121</v>
      </c>
      <c r="L33">
        <f t="shared" si="28"/>
        <v>4.4055762719879104</v>
      </c>
      <c r="M33">
        <f t="shared" si="28"/>
        <v>4.4055762719879104</v>
      </c>
      <c r="N33">
        <f t="shared" si="28"/>
        <v>4.4055762719879104</v>
      </c>
      <c r="O33">
        <f t="shared" si="28"/>
        <v>4.4055762719879104</v>
      </c>
      <c r="P33">
        <f t="shared" si="28"/>
        <v>4.4055762719879104</v>
      </c>
      <c r="Q33">
        <f t="shared" si="28"/>
        <v>4.4055762719879104</v>
      </c>
      <c r="R33">
        <f t="shared" si="28"/>
        <v>4.4055762719879104</v>
      </c>
      <c r="S33">
        <f t="shared" si="28"/>
        <v>4.4055762719879104</v>
      </c>
      <c r="T33">
        <f t="shared" si="13"/>
        <v>2.8538327288781678E-2</v>
      </c>
      <c r="U33">
        <f t="shared" si="14"/>
        <v>1.6351739334651287</v>
      </c>
      <c r="V33">
        <f t="shared" si="29"/>
        <v>1.2004888275561556</v>
      </c>
      <c r="W33" s="1">
        <f t="shared" si="15"/>
        <v>1.2945142479049989</v>
      </c>
      <c r="X33">
        <f t="shared" si="30"/>
        <v>0.79749999999999988</v>
      </c>
      <c r="Y33">
        <f t="shared" si="40"/>
        <v>4.1899999999999995</v>
      </c>
      <c r="Z33">
        <f t="shared" si="31"/>
        <v>2.926347515746712E-2</v>
      </c>
      <c r="AA33">
        <f t="shared" si="17"/>
        <v>1.6767230712538854</v>
      </c>
      <c r="AB33">
        <f t="shared" si="32"/>
        <v>1.2005139939850926</v>
      </c>
      <c r="AC33" s="1">
        <f t="shared" si="18"/>
        <v>1.2631432120602113</v>
      </c>
      <c r="AD33" s="2">
        <f t="shared" si="33"/>
        <v>72.374909492547516</v>
      </c>
      <c r="AE33">
        <f t="shared" si="34"/>
        <v>3.5126197545981071E-2</v>
      </c>
      <c r="AF33">
        <f t="shared" si="19"/>
        <v>1.8</v>
      </c>
      <c r="AG33">
        <f t="shared" si="20"/>
        <v>1.8351261975459812</v>
      </c>
      <c r="AH33">
        <f t="shared" si="21"/>
        <v>31.2</v>
      </c>
      <c r="AI33">
        <f t="shared" si="22"/>
        <v>5.9928155121207888E-2</v>
      </c>
      <c r="AJ33">
        <f t="shared" si="23"/>
        <v>3.4337316319647999</v>
      </c>
      <c r="AK33">
        <f t="shared" si="24"/>
        <v>1.630678155121208</v>
      </c>
      <c r="AL33">
        <f t="shared" si="35"/>
        <v>93.433731631964804</v>
      </c>
      <c r="AM33">
        <f t="shared" si="38"/>
        <v>30.640440952272364</v>
      </c>
      <c r="AN33">
        <v>30.65</v>
      </c>
      <c r="AO33">
        <f t="shared" si="41"/>
        <v>30.594978513526115</v>
      </c>
      <c r="AP33">
        <f t="shared" si="39"/>
        <v>1.8351261975459812</v>
      </c>
      <c r="AQ33">
        <f t="shared" si="42"/>
        <v>3.9655613725780476</v>
      </c>
      <c r="AV33" s="9">
        <f>4+10*AS84</f>
        <v>1.9678111875241253</v>
      </c>
      <c r="AW33" s="10">
        <v>7</v>
      </c>
      <c r="AY33" s="9">
        <v>7</v>
      </c>
      <c r="AZ33" s="10">
        <v>1.95</v>
      </c>
    </row>
    <row r="34" spans="1:54" x14ac:dyDescent="0.2">
      <c r="A34">
        <v>19</v>
      </c>
      <c r="B34">
        <f t="shared" si="7"/>
        <v>1.9000000000000001</v>
      </c>
      <c r="C34">
        <f t="shared" si="8"/>
        <v>6.324885753307323E-2</v>
      </c>
      <c r="D34">
        <f t="shared" si="9"/>
        <v>3.6239994766682098</v>
      </c>
      <c r="E34">
        <f t="shared" si="10"/>
        <v>30.060106453570651</v>
      </c>
      <c r="F34">
        <f t="shared" si="11"/>
        <v>6.0106453570650586E-2</v>
      </c>
      <c r="G34">
        <f t="shared" si="27"/>
        <v>4.3876522439837826</v>
      </c>
      <c r="H34">
        <f t="shared" si="28"/>
        <v>4.383657157608023</v>
      </c>
      <c r="I34">
        <f t="shared" si="28"/>
        <v>4.383653516649213</v>
      </c>
      <c r="J34">
        <f t="shared" si="28"/>
        <v>4.3836535133279639</v>
      </c>
      <c r="K34">
        <f t="shared" si="28"/>
        <v>4.3836535133249344</v>
      </c>
      <c r="L34">
        <f t="shared" si="28"/>
        <v>4.3836535133249317</v>
      </c>
      <c r="M34">
        <f t="shared" si="28"/>
        <v>4.3836535133249317</v>
      </c>
      <c r="N34">
        <f t="shared" si="28"/>
        <v>4.3836535133249317</v>
      </c>
      <c r="O34">
        <f t="shared" si="28"/>
        <v>4.3836535133249317</v>
      </c>
      <c r="P34">
        <f t="shared" si="28"/>
        <v>4.3836535133249317</v>
      </c>
      <c r="Q34">
        <f t="shared" si="28"/>
        <v>4.3836535133249317</v>
      </c>
      <c r="R34">
        <f t="shared" si="28"/>
        <v>4.3836535133249317</v>
      </c>
      <c r="S34">
        <f t="shared" si="28"/>
        <v>4.3836535133249317</v>
      </c>
      <c r="T34">
        <f t="shared" si="13"/>
        <v>3.0193326631706166E-2</v>
      </c>
      <c r="U34">
        <f t="shared" si="14"/>
        <v>1.7300012076100937</v>
      </c>
      <c r="V34">
        <f t="shared" si="29"/>
        <v>1.2005471900314018</v>
      </c>
      <c r="W34" s="1">
        <f t="shared" si="15"/>
        <v>1.2945142479049985</v>
      </c>
      <c r="X34">
        <f t="shared" si="30"/>
        <v>0.79749999999999988</v>
      </c>
      <c r="Y34">
        <f t="shared" si="40"/>
        <v>4.1899999999999995</v>
      </c>
      <c r="Z34">
        <f t="shared" si="31"/>
        <v>3.0883400583786875E-2</v>
      </c>
      <c r="AA34">
        <f t="shared" si="17"/>
        <v>1.7695406987367936</v>
      </c>
      <c r="AB34">
        <f t="shared" si="32"/>
        <v>1.2005724981734029</v>
      </c>
      <c r="AC34" s="1">
        <f t="shared" si="18"/>
        <v>1.2662992420314998</v>
      </c>
      <c r="AD34" s="2">
        <f t="shared" si="33"/>
        <v>72.55574202313224</v>
      </c>
      <c r="AE34">
        <f t="shared" si="34"/>
        <v>3.707186764011336E-2</v>
      </c>
      <c r="AF34">
        <f t="shared" si="19"/>
        <v>1.9000000000000001</v>
      </c>
      <c r="AG34">
        <f t="shared" si="20"/>
        <v>1.9370718676401135</v>
      </c>
      <c r="AH34">
        <f t="shared" si="21"/>
        <v>31.2</v>
      </c>
      <c r="AI34">
        <f t="shared" si="22"/>
        <v>6.324885753307323E-2</v>
      </c>
      <c r="AJ34">
        <f t="shared" si="23"/>
        <v>3.6239994766682098</v>
      </c>
      <c r="AK34">
        <f t="shared" si="24"/>
        <v>1.6339988575330733</v>
      </c>
      <c r="AL34">
        <f t="shared" si="35"/>
        <v>93.623999476668203</v>
      </c>
      <c r="AM34">
        <f t="shared" si="38"/>
        <v>30.646624499725647</v>
      </c>
      <c r="AN34">
        <v>30.65</v>
      </c>
      <c r="AO34">
        <f t="shared" si="41"/>
        <v>30.588714029346967</v>
      </c>
      <c r="AP34">
        <f t="shared" si="39"/>
        <v>1.9370718676401135</v>
      </c>
      <c r="AQ34">
        <f t="shared" si="42"/>
        <v>3.9592968883988995</v>
      </c>
      <c r="AV34" s="5">
        <v>4</v>
      </c>
      <c r="AW34" s="6">
        <v>7</v>
      </c>
      <c r="AY34" s="5">
        <v>7</v>
      </c>
      <c r="AZ34" s="6">
        <v>4</v>
      </c>
    </row>
    <row r="35" spans="1:54" x14ac:dyDescent="0.2">
      <c r="A35">
        <v>20</v>
      </c>
      <c r="B35">
        <f t="shared" si="7"/>
        <v>2</v>
      </c>
      <c r="C35">
        <f t="shared" si="8"/>
        <v>6.6568163775823808E-2</v>
      </c>
      <c r="D35">
        <f t="shared" si="9"/>
        <v>3.8141873244145423</v>
      </c>
      <c r="E35">
        <f t="shared" si="10"/>
        <v>30.066592756745816</v>
      </c>
      <c r="F35">
        <f t="shared" si="11"/>
        <v>6.6592756745816217E-2</v>
      </c>
      <c r="G35">
        <f t="shared" si="27"/>
        <v>4.3650369942408593</v>
      </c>
      <c r="H35">
        <f t="shared" si="28"/>
        <v>4.3606122154797982</v>
      </c>
      <c r="I35">
        <f t="shared" si="28"/>
        <v>4.3606077255902775</v>
      </c>
      <c r="J35">
        <f t="shared" si="28"/>
        <v>4.3606077210296919</v>
      </c>
      <c r="K35">
        <f t="shared" si="28"/>
        <v>4.36060772102506</v>
      </c>
      <c r="L35">
        <f t="shared" si="28"/>
        <v>4.3606077210250547</v>
      </c>
      <c r="M35">
        <f t="shared" si="28"/>
        <v>4.3606077210250547</v>
      </c>
      <c r="N35">
        <f t="shared" si="28"/>
        <v>4.3606077210250547</v>
      </c>
      <c r="O35">
        <f t="shared" si="28"/>
        <v>4.3606077210250547</v>
      </c>
      <c r="P35">
        <f t="shared" si="28"/>
        <v>4.3606077210250547</v>
      </c>
      <c r="Q35">
        <f t="shared" si="28"/>
        <v>4.3606077210250547</v>
      </c>
      <c r="R35">
        <f t="shared" si="28"/>
        <v>4.3606077210250547</v>
      </c>
      <c r="S35">
        <f t="shared" si="28"/>
        <v>4.3606077210250547</v>
      </c>
      <c r="T35">
        <f t="shared" si="13"/>
        <v>3.1859998106450411E-2</v>
      </c>
      <c r="U35">
        <f t="shared" si="14"/>
        <v>1.8254972653703878</v>
      </c>
      <c r="V35">
        <f t="shared" si="29"/>
        <v>1.2006092933804156</v>
      </c>
      <c r="W35" s="1">
        <f t="shared" si="15"/>
        <v>1.2945142479049985</v>
      </c>
      <c r="X35">
        <f t="shared" si="30"/>
        <v>0.79749999999999988</v>
      </c>
      <c r="Y35">
        <f t="shared" si="40"/>
        <v>4.1899999999999995</v>
      </c>
      <c r="Z35">
        <f t="shared" si="31"/>
        <v>3.2502385482046793E-2</v>
      </c>
      <c r="AA35">
        <f t="shared" si="17"/>
        <v>1.8623044363420094</v>
      </c>
      <c r="AB35">
        <f t="shared" si="32"/>
        <v>1.2006341221550381</v>
      </c>
      <c r="AC35" s="1">
        <f t="shared" si="18"/>
        <v>1.2696251383084929</v>
      </c>
      <c r="AD35" s="2">
        <f t="shared" si="33"/>
        <v>72.746307463163689</v>
      </c>
      <c r="AE35">
        <f t="shared" si="34"/>
        <v>3.9016602658341761E-2</v>
      </c>
      <c r="AF35">
        <f t="shared" si="19"/>
        <v>2</v>
      </c>
      <c r="AG35">
        <f t="shared" si="20"/>
        <v>2.0390166026583416</v>
      </c>
      <c r="AH35">
        <f t="shared" si="21"/>
        <v>31.2</v>
      </c>
      <c r="AI35">
        <f t="shared" si="22"/>
        <v>6.6568163775823808E-2</v>
      </c>
      <c r="AJ35">
        <f t="shared" si="23"/>
        <v>3.8141873244145423</v>
      </c>
      <c r="AK35">
        <f t="shared" si="24"/>
        <v>1.6373181637758238</v>
      </c>
      <c r="AL35">
        <f t="shared" si="35"/>
        <v>93.814187324414547</v>
      </c>
      <c r="AM35">
        <f t="shared" si="38"/>
        <v>30.653140908185879</v>
      </c>
      <c r="AN35">
        <v>30.65</v>
      </c>
      <c r="AO35">
        <f t="shared" si="41"/>
        <v>30.582115088305063</v>
      </c>
      <c r="AP35">
        <f t="shared" si="39"/>
        <v>2.0390166026583416</v>
      </c>
      <c r="AQ35">
        <f t="shared" si="42"/>
        <v>3.9526979473569916</v>
      </c>
      <c r="AS35" s="4"/>
      <c r="AV35" s="7">
        <f>4+10*AS88</f>
        <v>2.959613779490101</v>
      </c>
      <c r="AW35" s="8">
        <v>7.5</v>
      </c>
      <c r="AY35" s="7">
        <v>7.5</v>
      </c>
      <c r="AZ35" s="8">
        <v>2.95</v>
      </c>
    </row>
    <row r="36" spans="1:54" x14ac:dyDescent="0.2">
      <c r="A36">
        <v>21</v>
      </c>
      <c r="B36">
        <f t="shared" si="7"/>
        <v>2.1</v>
      </c>
      <c r="C36">
        <f t="shared" si="8"/>
        <v>6.9886001634642508E-2</v>
      </c>
      <c r="D36">
        <f t="shared" si="9"/>
        <v>4.0042910374775271</v>
      </c>
      <c r="E36">
        <f t="shared" si="10"/>
        <v>30.07341018241862</v>
      </c>
      <c r="F36">
        <f t="shared" si="11"/>
        <v>7.341018241861974E-2</v>
      </c>
      <c r="G36">
        <f t="shared" si="27"/>
        <v>4.3413302315873379</v>
      </c>
      <c r="H36">
        <f t="shared" si="28"/>
        <v>4.3364541245120067</v>
      </c>
      <c r="I36">
        <f t="shared" si="28"/>
        <v>4.3364486415945063</v>
      </c>
      <c r="J36">
        <f t="shared" si="28"/>
        <v>4.3364486354223235</v>
      </c>
      <c r="K36">
        <f t="shared" si="28"/>
        <v>4.3364486354153753</v>
      </c>
      <c r="L36">
        <f t="shared" si="28"/>
        <v>4.3364486354153673</v>
      </c>
      <c r="M36">
        <f t="shared" si="28"/>
        <v>4.3364486354153673</v>
      </c>
      <c r="N36">
        <f t="shared" si="28"/>
        <v>4.3364486354153673</v>
      </c>
      <c r="O36">
        <f t="shared" si="28"/>
        <v>4.3364486354153673</v>
      </c>
      <c r="P36">
        <f t="shared" si="28"/>
        <v>4.3364486354153673</v>
      </c>
      <c r="Q36">
        <f t="shared" si="28"/>
        <v>4.3364486354153673</v>
      </c>
      <c r="R36">
        <f t="shared" si="28"/>
        <v>4.3364486354153673</v>
      </c>
      <c r="S36">
        <f t="shared" si="28"/>
        <v>4.3364486354153673</v>
      </c>
      <c r="T36">
        <f t="shared" si="13"/>
        <v>3.3539063931846316E-2</v>
      </c>
      <c r="U36">
        <f t="shared" si="14"/>
        <v>1.9217034880574047</v>
      </c>
      <c r="V36">
        <f t="shared" si="29"/>
        <v>1.2006752377628855</v>
      </c>
      <c r="W36" s="1">
        <f t="shared" si="15"/>
        <v>1.2945142479049987</v>
      </c>
      <c r="X36">
        <f t="shared" si="30"/>
        <v>0.79749999999999988</v>
      </c>
      <c r="Y36">
        <f t="shared" si="40"/>
        <v>4.1899999999999995</v>
      </c>
      <c r="Z36">
        <f t="shared" si="31"/>
        <v>3.4120381339418519E-2</v>
      </c>
      <c r="AA36">
        <f t="shared" si="17"/>
        <v>1.9550115044072363</v>
      </c>
      <c r="AB36">
        <f t="shared" si="32"/>
        <v>1.2006988592548014</v>
      </c>
      <c r="AC36" s="1">
        <f t="shared" si="18"/>
        <v>1.2731207861854927</v>
      </c>
      <c r="AD36" s="2">
        <f t="shared" si="33"/>
        <v>72.946599240295626</v>
      </c>
      <c r="AE36">
        <f t="shared" si="34"/>
        <v>4.0960354195020789E-2</v>
      </c>
      <c r="AF36">
        <f t="shared" si="19"/>
        <v>2.1</v>
      </c>
      <c r="AG36">
        <f t="shared" si="20"/>
        <v>2.1409603541950211</v>
      </c>
      <c r="AH36">
        <f t="shared" si="21"/>
        <v>31.2</v>
      </c>
      <c r="AI36">
        <f t="shared" si="22"/>
        <v>6.9886001634642508E-2</v>
      </c>
      <c r="AJ36">
        <f t="shared" si="23"/>
        <v>4.0042910374775271</v>
      </c>
      <c r="AK36">
        <f t="shared" si="24"/>
        <v>1.6406360016346426</v>
      </c>
      <c r="AL36">
        <f t="shared" si="35"/>
        <v>94.004291037477529</v>
      </c>
      <c r="AM36">
        <f t="shared" si="38"/>
        <v>30.659989960001482</v>
      </c>
      <c r="AN36">
        <v>30.65</v>
      </c>
      <c r="AO36">
        <f t="shared" si="41"/>
        <v>30.575182342890859</v>
      </c>
      <c r="AP36">
        <f t="shared" si="39"/>
        <v>2.1409603541950211</v>
      </c>
      <c r="AQ36">
        <f t="shared" si="42"/>
        <v>3.9457652019427876</v>
      </c>
      <c r="AS36">
        <f>(AO36-AO$26)/(AP36-AP$26)</f>
        <v>-5.3198703292698997E-2</v>
      </c>
      <c r="AT36">
        <v>2</v>
      </c>
      <c r="AV36" s="9">
        <f>4+10*AS93</f>
        <v>1.7480468219843437</v>
      </c>
      <c r="AW36" s="10">
        <v>8</v>
      </c>
      <c r="AY36" s="9">
        <v>8</v>
      </c>
      <c r="AZ36" s="10">
        <v>1.75</v>
      </c>
    </row>
    <row r="37" spans="1:54" x14ac:dyDescent="0.2">
      <c r="A37">
        <v>22</v>
      </c>
      <c r="B37">
        <f t="shared" si="7"/>
        <v>2.2000000000000002</v>
      </c>
      <c r="C37">
        <f t="shared" si="8"/>
        <v>7.3202299087897063E-2</v>
      </c>
      <c r="D37">
        <f t="shared" si="9"/>
        <v>4.1943064891998949</v>
      </c>
      <c r="E37">
        <f t="shared" si="10"/>
        <v>30.080558505453318</v>
      </c>
      <c r="F37">
        <f t="shared" si="11"/>
        <v>8.0558505453318219E-2</v>
      </c>
      <c r="G37">
        <f t="shared" si="27"/>
        <v>4.3165421414499834</v>
      </c>
      <c r="H37">
        <f t="shared" si="28"/>
        <v>4.3111931294699648</v>
      </c>
      <c r="I37">
        <f t="shared" si="28"/>
        <v>4.3111864928085337</v>
      </c>
      <c r="J37">
        <f t="shared" si="28"/>
        <v>4.311186484564022</v>
      </c>
      <c r="K37">
        <f t="shared" si="28"/>
        <v>4.3111864845537804</v>
      </c>
      <c r="L37">
        <f t="shared" si="28"/>
        <v>4.311186484553768</v>
      </c>
      <c r="M37">
        <f t="shared" si="28"/>
        <v>4.311186484553768</v>
      </c>
      <c r="N37">
        <f t="shared" si="28"/>
        <v>4.311186484553768</v>
      </c>
      <c r="O37">
        <f t="shared" si="28"/>
        <v>4.311186484553768</v>
      </c>
      <c r="P37">
        <f t="shared" si="28"/>
        <v>4.311186484553768</v>
      </c>
      <c r="Q37">
        <f t="shared" si="28"/>
        <v>4.311186484553768</v>
      </c>
      <c r="R37">
        <f t="shared" si="28"/>
        <v>4.311186484553768</v>
      </c>
      <c r="S37">
        <f t="shared" si="28"/>
        <v>4.311186484553768</v>
      </c>
      <c r="T37">
        <f t="shared" si="13"/>
        <v>3.5231264308916141E-2</v>
      </c>
      <c r="U37">
        <f t="shared" si="14"/>
        <v>2.0186622873165381</v>
      </c>
      <c r="V37">
        <f t="shared" si="29"/>
        <v>1.2007451305558201</v>
      </c>
      <c r="W37" s="1">
        <f t="shared" si="15"/>
        <v>1.2945142479049989</v>
      </c>
      <c r="X37">
        <f t="shared" si="30"/>
        <v>0.79749999999999988</v>
      </c>
      <c r="Y37">
        <f t="shared" si="40"/>
        <v>4.1899999999999995</v>
      </c>
      <c r="Z37">
        <f t="shared" si="31"/>
        <v>3.5737339793600616E-2</v>
      </c>
      <c r="AA37">
        <f t="shared" si="17"/>
        <v>2.0476591318949899</v>
      </c>
      <c r="AB37">
        <f t="shared" si="32"/>
        <v>1.2007667024680082</v>
      </c>
      <c r="AC37" s="1">
        <f t="shared" si="18"/>
        <v>1.2767860652130001</v>
      </c>
      <c r="AD37" s="2">
        <f t="shared" si="33"/>
        <v>73.156610453076567</v>
      </c>
      <c r="AE37">
        <f t="shared" si="34"/>
        <v>4.2903073967894043E-2</v>
      </c>
      <c r="AF37">
        <f t="shared" si="19"/>
        <v>2.2000000000000002</v>
      </c>
      <c r="AG37">
        <f t="shared" si="20"/>
        <v>2.2429030739678941</v>
      </c>
      <c r="AH37">
        <f t="shared" si="21"/>
        <v>31.2</v>
      </c>
      <c r="AI37">
        <f t="shared" si="22"/>
        <v>7.3202299087897063E-2</v>
      </c>
      <c r="AJ37">
        <f t="shared" si="23"/>
        <v>4.1943064891998949</v>
      </c>
      <c r="AK37">
        <f t="shared" si="24"/>
        <v>1.6439522990878972</v>
      </c>
      <c r="AL37">
        <f t="shared" si="35"/>
        <v>94.194306489199889</v>
      </c>
      <c r="AM37">
        <f t="shared" si="38"/>
        <v>30.667171426614694</v>
      </c>
      <c r="AN37">
        <v>30.65</v>
      </c>
      <c r="AO37">
        <f t="shared" si="41"/>
        <v>30.567916477790906</v>
      </c>
      <c r="AP37">
        <f t="shared" si="39"/>
        <v>2.2429030739678941</v>
      </c>
      <c r="AQ37">
        <f t="shared" si="42"/>
        <v>3.9384993368428347</v>
      </c>
      <c r="AV37" s="5">
        <v>7</v>
      </c>
      <c r="AW37" s="6">
        <v>8</v>
      </c>
      <c r="AY37" s="5">
        <v>8</v>
      </c>
      <c r="AZ37" s="6">
        <v>7</v>
      </c>
      <c r="BA37">
        <v>4</v>
      </c>
    </row>
    <row r="38" spans="1:54" x14ac:dyDescent="0.2">
      <c r="A38">
        <v>23</v>
      </c>
      <c r="B38">
        <f t="shared" si="7"/>
        <v>2.3000000000000003</v>
      </c>
      <c r="C38">
        <f t="shared" si="8"/>
        <v>7.6516984316339146E-2</v>
      </c>
      <c r="D38">
        <f t="shared" si="9"/>
        <v>4.3842295645204663</v>
      </c>
      <c r="E38">
        <f t="shared" si="10"/>
        <v>30.088037490005892</v>
      </c>
      <c r="F38">
        <f t="shared" si="11"/>
        <v>8.8037490005891783E-2</v>
      </c>
      <c r="G38">
        <f t="shared" si="27"/>
        <v>4.2906833937113582</v>
      </c>
      <c r="H38">
        <f t="shared" si="28"/>
        <v>4.2848399623247309</v>
      </c>
      <c r="I38">
        <f t="shared" si="28"/>
        <v>4.2848319933712409</v>
      </c>
      <c r="J38">
        <f t="shared" si="28"/>
        <v>4.2848319824887753</v>
      </c>
      <c r="K38">
        <f t="shared" si="28"/>
        <v>4.2848319824739152</v>
      </c>
      <c r="L38">
        <f t="shared" si="28"/>
        <v>4.2848319824738939</v>
      </c>
      <c r="M38">
        <f t="shared" si="28"/>
        <v>4.2848319824738939</v>
      </c>
      <c r="N38">
        <f t="shared" si="28"/>
        <v>4.2848319824738939</v>
      </c>
      <c r="O38">
        <f t="shared" si="28"/>
        <v>4.2848319824738939</v>
      </c>
      <c r="P38">
        <f t="shared" si="28"/>
        <v>4.2848319824738939</v>
      </c>
      <c r="Q38">
        <f t="shared" si="28"/>
        <v>4.2848319824738939</v>
      </c>
      <c r="R38">
        <f t="shared" si="28"/>
        <v>4.2848319824738939</v>
      </c>
      <c r="S38">
        <f t="shared" si="28"/>
        <v>4.2848319824738939</v>
      </c>
      <c r="T38">
        <f t="shared" si="13"/>
        <v>3.6937358689607049E-2</v>
      </c>
      <c r="U38">
        <f t="shared" si="14"/>
        <v>2.1164171778224632</v>
      </c>
      <c r="V38">
        <f t="shared" si="29"/>
        <v>1.2008190867138604</v>
      </c>
      <c r="W38" s="1">
        <f t="shared" si="15"/>
        <v>1.2945142479049987</v>
      </c>
      <c r="X38">
        <f t="shared" si="30"/>
        <v>0.79749999999999988</v>
      </c>
      <c r="Y38">
        <f t="shared" si="40"/>
        <v>4.1899999999999995</v>
      </c>
      <c r="Z38">
        <f t="shared" si="31"/>
        <v>3.735321263995528E-2</v>
      </c>
      <c r="AA38">
        <f t="shared" si="17"/>
        <v>2.140244556801512</v>
      </c>
      <c r="AB38">
        <f t="shared" si="32"/>
        <v>1.2008376444623796</v>
      </c>
      <c r="AC38" s="1">
        <f t="shared" si="18"/>
        <v>1.2806208492182383</v>
      </c>
      <c r="AD38" s="2">
        <f t="shared" si="33"/>
        <v>73.376333872125699</v>
      </c>
      <c r="AE38">
        <f t="shared" si="34"/>
        <v>4.4844713824002506E-2</v>
      </c>
      <c r="AF38">
        <f t="shared" si="19"/>
        <v>2.3000000000000003</v>
      </c>
      <c r="AG38">
        <f t="shared" si="20"/>
        <v>2.3448447138240027</v>
      </c>
      <c r="AH38">
        <f t="shared" si="21"/>
        <v>31.2</v>
      </c>
      <c r="AI38">
        <f t="shared" si="22"/>
        <v>7.6516984316339146E-2</v>
      </c>
      <c r="AJ38">
        <f t="shared" si="23"/>
        <v>4.3842295645204663</v>
      </c>
      <c r="AK38">
        <f t="shared" si="24"/>
        <v>1.6472669843163392</v>
      </c>
      <c r="AL38">
        <f t="shared" si="35"/>
        <v>94.384229564520467</v>
      </c>
      <c r="AM38">
        <f t="shared" si="38"/>
        <v>30.674685068599441</v>
      </c>
      <c r="AN38">
        <v>30.65</v>
      </c>
      <c r="AO38">
        <f t="shared" si="41"/>
        <v>30.560318209701219</v>
      </c>
      <c r="AP38">
        <f t="shared" si="39"/>
        <v>2.3448447138240027</v>
      </c>
      <c r="AQ38">
        <f t="shared" si="42"/>
        <v>3.9309010687531547</v>
      </c>
      <c r="AV38" s="7">
        <f>7+10*AS102</f>
        <v>4.5610139032155503</v>
      </c>
      <c r="AW38" s="8">
        <v>9</v>
      </c>
      <c r="AY38" s="7">
        <v>9</v>
      </c>
      <c r="AZ38" s="8">
        <v>4.55</v>
      </c>
      <c r="BA38">
        <f>4-(AZ37-AZ38)</f>
        <v>1.5499999999999998</v>
      </c>
      <c r="BB38">
        <v>4</v>
      </c>
    </row>
    <row r="39" spans="1:54" x14ac:dyDescent="0.2">
      <c r="A39">
        <v>24</v>
      </c>
      <c r="B39">
        <f t="shared" si="7"/>
        <v>2.4000000000000004</v>
      </c>
      <c r="C39">
        <f t="shared" si="8"/>
        <v>7.9829985712237331E-2</v>
      </c>
      <c r="D39">
        <f t="shared" si="9"/>
        <v>4.5740561604974435</v>
      </c>
      <c r="E39">
        <f t="shared" si="10"/>
        <v>30.095846889562686</v>
      </c>
      <c r="F39">
        <f t="shared" si="11"/>
        <v>9.5846889562686499E-2</v>
      </c>
      <c r="G39">
        <f t="shared" si="27"/>
        <v>4.2637651409617652</v>
      </c>
      <c r="H39">
        <f t="shared" si="28"/>
        <v>4.2574058404848181</v>
      </c>
      <c r="I39">
        <f t="shared" si="28"/>
        <v>4.2573963415777198</v>
      </c>
      <c r="J39">
        <f t="shared" si="28"/>
        <v>4.2573963273679469</v>
      </c>
      <c r="K39">
        <f t="shared" si="28"/>
        <v>4.257396327346691</v>
      </c>
      <c r="L39">
        <f t="shared" si="28"/>
        <v>4.2573963273466582</v>
      </c>
      <c r="M39">
        <f t="shared" si="28"/>
        <v>4.2573963273466582</v>
      </c>
      <c r="N39">
        <f t="shared" si="28"/>
        <v>4.2573963273466582</v>
      </c>
      <c r="O39">
        <f t="shared" si="28"/>
        <v>4.2573963273466582</v>
      </c>
      <c r="P39">
        <f t="shared" si="28"/>
        <v>4.2573963273466582</v>
      </c>
      <c r="Q39">
        <f t="shared" si="28"/>
        <v>4.2573963273466582</v>
      </c>
      <c r="R39">
        <f t="shared" si="28"/>
        <v>4.2573963273466582</v>
      </c>
      <c r="S39">
        <f t="shared" si="28"/>
        <v>4.2573963273466582</v>
      </c>
      <c r="T39">
        <f t="shared" si="13"/>
        <v>3.8658127108327604E-2</v>
      </c>
      <c r="U39">
        <f t="shared" si="14"/>
        <v>2.2150128535728055</v>
      </c>
      <c r="V39">
        <f t="shared" si="29"/>
        <v>1.2008972291602429</v>
      </c>
      <c r="W39" s="1">
        <f t="shared" si="15"/>
        <v>1.2945142479049985</v>
      </c>
      <c r="X39">
        <f t="shared" si="30"/>
        <v>0.79749999999999988</v>
      </c>
      <c r="Y39">
        <f t="shared" si="40"/>
        <v>4.1899999999999995</v>
      </c>
      <c r="Z39">
        <f t="shared" si="31"/>
        <v>3.8967951838588977E-2</v>
      </c>
      <c r="AA39">
        <f t="shared" si="17"/>
        <v>2.232765026562475</v>
      </c>
      <c r="AB39">
        <f t="shared" si="32"/>
        <v>1.2009116775800219</v>
      </c>
      <c r="AC39" s="1">
        <f t="shared" si="18"/>
        <v>1.2846250063266269</v>
      </c>
      <c r="AD39" s="2">
        <f t="shared" si="33"/>
        <v>73.605761941363312</v>
      </c>
      <c r="AE39">
        <f t="shared" si="34"/>
        <v>4.6785225745554757E-2</v>
      </c>
      <c r="AF39">
        <f t="shared" si="19"/>
        <v>2.4000000000000004</v>
      </c>
      <c r="AG39">
        <f t="shared" si="20"/>
        <v>2.4467852257455549</v>
      </c>
      <c r="AH39">
        <f t="shared" si="21"/>
        <v>31.2</v>
      </c>
      <c r="AI39">
        <f t="shared" si="22"/>
        <v>7.9829985712237331E-2</v>
      </c>
      <c r="AJ39">
        <f t="shared" si="23"/>
        <v>4.5740561604974435</v>
      </c>
      <c r="AK39">
        <f t="shared" si="24"/>
        <v>1.6505799857122374</v>
      </c>
      <c r="AL39">
        <f t="shared" si="35"/>
        <v>94.574056160497449</v>
      </c>
      <c r="AM39">
        <f t="shared" si="38"/>
        <v>30.682530635700946</v>
      </c>
      <c r="AN39">
        <v>30.65</v>
      </c>
      <c r="AO39">
        <f t="shared" si="41"/>
        <v>30.552388287132228</v>
      </c>
      <c r="AP39">
        <f t="shared" si="39"/>
        <v>2.4467852257455549</v>
      </c>
      <c r="AQ39">
        <f t="shared" si="42"/>
        <v>3.9229711461841639</v>
      </c>
      <c r="AV39" s="9">
        <f>7+10*AS112</f>
        <v>1.7472257359067846</v>
      </c>
      <c r="AW39" s="10">
        <v>10</v>
      </c>
      <c r="AY39" s="9">
        <v>10</v>
      </c>
      <c r="AZ39" s="10">
        <v>1.75</v>
      </c>
      <c r="BB39">
        <f>4-(AZ38-AZ39)</f>
        <v>1.2000000000000002</v>
      </c>
    </row>
    <row r="40" spans="1:54" x14ac:dyDescent="0.2">
      <c r="A40">
        <v>25</v>
      </c>
      <c r="B40">
        <f t="shared" si="7"/>
        <v>2.5</v>
      </c>
      <c r="C40">
        <f t="shared" si="8"/>
        <v>8.3141231888441219E-2</v>
      </c>
      <c r="D40">
        <f t="shared" si="9"/>
        <v>4.763782186827763</v>
      </c>
      <c r="E40">
        <f t="shared" si="10"/>
        <v>30.103986446980738</v>
      </c>
      <c r="F40">
        <f t="shared" si="11"/>
        <v>0.10398644698073767</v>
      </c>
      <c r="G40">
        <f t="shared" si="27"/>
        <v>4.2357990166751023</v>
      </c>
      <c r="H40">
        <f t="shared" si="28"/>
        <v>4.2289024649509646</v>
      </c>
      <c r="I40">
        <f t="shared" si="28"/>
        <v>4.2288912179605038</v>
      </c>
      <c r="J40">
        <f t="shared" si="28"/>
        <v>4.2288911995887979</v>
      </c>
      <c r="K40">
        <f t="shared" si="28"/>
        <v>4.2288911995587872</v>
      </c>
      <c r="L40">
        <f t="shared" si="28"/>
        <v>4.2288911995587384</v>
      </c>
      <c r="M40">
        <f t="shared" si="28"/>
        <v>4.2288911995587384</v>
      </c>
      <c r="N40">
        <f t="shared" si="28"/>
        <v>4.2288911995587384</v>
      </c>
      <c r="O40">
        <f t="shared" si="28"/>
        <v>4.2288911995587384</v>
      </c>
      <c r="P40">
        <f t="shared" si="28"/>
        <v>4.2288911995587384</v>
      </c>
      <c r="Q40">
        <f t="shared" si="28"/>
        <v>4.2288911995587384</v>
      </c>
      <c r="R40">
        <f t="shared" si="28"/>
        <v>4.2288911995587384</v>
      </c>
      <c r="S40">
        <f t="shared" si="28"/>
        <v>4.2288911995587384</v>
      </c>
      <c r="T40">
        <f t="shared" si="13"/>
        <v>4.0394371581596977E-2</v>
      </c>
      <c r="U40">
        <f t="shared" si="14"/>
        <v>2.3144952680844999</v>
      </c>
      <c r="V40">
        <f t="shared" si="29"/>
        <v>1.2009796892107618</v>
      </c>
      <c r="W40" s="1">
        <f t="shared" si="15"/>
        <v>1.2945142479049989</v>
      </c>
      <c r="X40">
        <f t="shared" si="30"/>
        <v>0.79749999999999988</v>
      </c>
      <c r="Y40">
        <f t="shared" si="40"/>
        <v>4.1899999999999995</v>
      </c>
      <c r="Z40">
        <f t="shared" si="31"/>
        <v>4.0581509521375E-2</v>
      </c>
      <c r="AA40">
        <f t="shared" si="17"/>
        <v>2.3252177984553555</v>
      </c>
      <c r="AB40">
        <f t="shared" si="32"/>
        <v>1.2009887938394912</v>
      </c>
      <c r="AC40" s="1">
        <f t="shared" si="18"/>
        <v>1.2887983989841874</v>
      </c>
      <c r="AD40" s="2">
        <f t="shared" si="33"/>
        <v>73.844886779294512</v>
      </c>
      <c r="AE40">
        <f t="shared" si="34"/>
        <v>4.8724561855758249E-2</v>
      </c>
      <c r="AF40">
        <f t="shared" si="19"/>
        <v>2.5</v>
      </c>
      <c r="AG40">
        <f t="shared" si="20"/>
        <v>2.5487245618557584</v>
      </c>
      <c r="AH40">
        <f t="shared" si="21"/>
        <v>31.2</v>
      </c>
      <c r="AI40">
        <f t="shared" si="22"/>
        <v>8.3141231888441219E-2</v>
      </c>
      <c r="AJ40">
        <f t="shared" si="23"/>
        <v>4.763782186827763</v>
      </c>
      <c r="AK40">
        <f t="shared" si="24"/>
        <v>1.6538912318884413</v>
      </c>
      <c r="AL40">
        <f t="shared" si="35"/>
        <v>94.763782186827768</v>
      </c>
      <c r="AM40">
        <f t="shared" si="38"/>
        <v>30.690707866877073</v>
      </c>
      <c r="AN40">
        <v>30.65</v>
      </c>
      <c r="AO40">
        <f t="shared" si="41"/>
        <v>30.544127490205561</v>
      </c>
      <c r="AP40">
        <f t="shared" si="39"/>
        <v>2.5487245618557584</v>
      </c>
      <c r="AQ40">
        <f t="shared" si="42"/>
        <v>3.9147103492574935</v>
      </c>
    </row>
    <row r="41" spans="1:54" x14ac:dyDescent="0.2">
      <c r="A41">
        <v>26</v>
      </c>
      <c r="B41">
        <f t="shared" si="7"/>
        <v>2.6</v>
      </c>
      <c r="C41">
        <f t="shared" si="8"/>
        <v>8.645065168737405E-2</v>
      </c>
      <c r="D41">
        <f t="shared" si="9"/>
        <v>4.9534035663623515</v>
      </c>
      <c r="E41">
        <f t="shared" si="10"/>
        <v>30.112455894529759</v>
      </c>
      <c r="F41">
        <f t="shared" si="11"/>
        <v>0.11245589452975935</v>
      </c>
      <c r="G41">
        <f t="shared" si="27"/>
        <v>4.206797133309303</v>
      </c>
      <c r="H41">
        <f t="shared" si="28"/>
        <v>4.1993420183946624</v>
      </c>
      <c r="I41">
        <f t="shared" si="28"/>
        <v>4.1993287832882702</v>
      </c>
      <c r="J41">
        <f t="shared" si="28"/>
        <v>4.1993287597501254</v>
      </c>
      <c r="K41">
        <f t="shared" si="28"/>
        <v>4.1993287597082638</v>
      </c>
      <c r="L41">
        <f t="shared" si="28"/>
        <v>4.1993287597081892</v>
      </c>
      <c r="M41">
        <f t="shared" si="28"/>
        <v>4.1993287597081892</v>
      </c>
      <c r="N41">
        <f t="shared" si="28"/>
        <v>4.1993287597081892</v>
      </c>
      <c r="O41">
        <f t="shared" si="28"/>
        <v>4.1993287597081892</v>
      </c>
      <c r="P41">
        <f t="shared" si="28"/>
        <v>4.1993287597081892</v>
      </c>
      <c r="Q41">
        <f t="shared" si="28"/>
        <v>4.1993287597081892</v>
      </c>
      <c r="R41">
        <f t="shared" si="28"/>
        <v>4.1993287597081892</v>
      </c>
      <c r="S41">
        <f t="shared" si="28"/>
        <v>4.1993287597081892</v>
      </c>
      <c r="T41">
        <f t="shared" si="13"/>
        <v>4.2146917581530684E-2</v>
      </c>
      <c r="U41">
        <f t="shared" si="14"/>
        <v>2.4149117188207936</v>
      </c>
      <c r="V41">
        <f t="shared" si="29"/>
        <v>1.2010666070333287</v>
      </c>
      <c r="W41" s="1">
        <f t="shared" si="15"/>
        <v>1.2945142479049987</v>
      </c>
      <c r="X41">
        <f t="shared" si="30"/>
        <v>0.79749999999999988</v>
      </c>
      <c r="Y41">
        <f t="shared" si="40"/>
        <v>4.1899999999999995</v>
      </c>
      <c r="Z41">
        <f t="shared" si="31"/>
        <v>4.2193837998915414E-2</v>
      </c>
      <c r="AA41">
        <f t="shared" si="17"/>
        <v>2.4176001399983367</v>
      </c>
      <c r="AB41">
        <f t="shared" si="32"/>
        <v>1.2010689849379401</v>
      </c>
      <c r="AC41" s="1">
        <f t="shared" si="18"/>
        <v>1.2931408839808756</v>
      </c>
      <c r="AD41" s="2">
        <f t="shared" si="33"/>
        <v>74.09370018034619</v>
      </c>
      <c r="AE41">
        <f t="shared" si="34"/>
        <v>5.0662674424609588E-2</v>
      </c>
      <c r="AF41">
        <f t="shared" si="19"/>
        <v>2.6</v>
      </c>
      <c r="AG41">
        <f t="shared" si="20"/>
        <v>2.6506626744246096</v>
      </c>
      <c r="AH41">
        <f t="shared" si="21"/>
        <v>31.2</v>
      </c>
      <c r="AI41">
        <f t="shared" si="22"/>
        <v>8.645065168737405E-2</v>
      </c>
      <c r="AJ41">
        <f t="shared" si="23"/>
        <v>4.9534035663623515</v>
      </c>
      <c r="AK41">
        <f t="shared" si="24"/>
        <v>1.6572006516873741</v>
      </c>
      <c r="AL41">
        <f t="shared" si="35"/>
        <v>94.953403566362354</v>
      </c>
      <c r="AM41">
        <f t="shared" si="38"/>
        <v>30.699216490341289</v>
      </c>
      <c r="AN41">
        <v>30.65</v>
      </c>
      <c r="AO41">
        <f t="shared" si="41"/>
        <v>30.535536630442575</v>
      </c>
      <c r="AP41">
        <f t="shared" si="39"/>
        <v>2.6506626744246096</v>
      </c>
      <c r="AQ41">
        <f t="shared" si="42"/>
        <v>3.906119489494511</v>
      </c>
    </row>
    <row r="42" spans="1:54" x14ac:dyDescent="0.2">
      <c r="A42">
        <v>27</v>
      </c>
      <c r="B42">
        <f t="shared" si="7"/>
        <v>2.7</v>
      </c>
      <c r="C42">
        <f t="shared" si="8"/>
        <v>8.9758174189950538E-2</v>
      </c>
      <c r="D42">
        <f t="shared" si="9"/>
        <v>5.1429162356170925</v>
      </c>
      <c r="E42">
        <f t="shared" si="10"/>
        <v>30.121254953935768</v>
      </c>
      <c r="F42">
        <f t="shared" si="11"/>
        <v>0.12125495393576813</v>
      </c>
      <c r="G42">
        <f t="shared" si="27"/>
        <v>4.17677208033213</v>
      </c>
      <c r="H42">
        <f t="shared" si="28"/>
        <v>4.1687371631612145</v>
      </c>
      <c r="I42">
        <f t="shared" si="28"/>
        <v>4.1687216764822956</v>
      </c>
      <c r="J42">
        <f t="shared" si="28"/>
        <v>4.168721646575281</v>
      </c>
      <c r="K42">
        <f t="shared" si="28"/>
        <v>4.1687216465175263</v>
      </c>
      <c r="L42">
        <f t="shared" si="28"/>
        <v>4.1687216465174144</v>
      </c>
      <c r="M42">
        <f t="shared" si="28"/>
        <v>4.1687216465174144</v>
      </c>
      <c r="N42">
        <f t="shared" si="28"/>
        <v>4.1687216465174144</v>
      </c>
      <c r="O42">
        <f t="shared" si="28"/>
        <v>4.1687216465174144</v>
      </c>
      <c r="P42">
        <f t="shared" si="28"/>
        <v>4.1687216465174144</v>
      </c>
      <c r="Q42">
        <f t="shared" si="28"/>
        <v>4.1687216465174144</v>
      </c>
      <c r="R42">
        <f t="shared" si="28"/>
        <v>4.1687216465174144</v>
      </c>
      <c r="S42">
        <f t="shared" si="28"/>
        <v>4.1687216465174144</v>
      </c>
      <c r="T42">
        <f t="shared" si="13"/>
        <v>4.3916615589341179E-2</v>
      </c>
      <c r="U42">
        <f t="shared" si="14"/>
        <v>2.5163109362029004</v>
      </c>
      <c r="V42">
        <f t="shared" si="29"/>
        <v>1.2011581321459888</v>
      </c>
      <c r="W42" s="1">
        <f t="shared" si="15"/>
        <v>1.2945142479049987</v>
      </c>
      <c r="X42">
        <f t="shared" si="30"/>
        <v>0.79749999999999988</v>
      </c>
      <c r="Y42">
        <f t="shared" si="40"/>
        <v>4.1899999999999995</v>
      </c>
      <c r="Z42">
        <f t="shared" si="31"/>
        <v>4.3804889767439958E-2</v>
      </c>
      <c r="AA42">
        <f t="shared" si="17"/>
        <v>2.5099093293455965</v>
      </c>
      <c r="AB42">
        <f t="shared" si="32"/>
        <v>1.2011522422533485</v>
      </c>
      <c r="AC42" s="1">
        <f t="shared" si="18"/>
        <v>1.2976523124748174</v>
      </c>
      <c r="AD42" s="2">
        <f t="shared" si="33"/>
        <v>74.352193616255647</v>
      </c>
      <c r="AE42">
        <f t="shared" si="34"/>
        <v>5.2599515874642358E-2</v>
      </c>
      <c r="AF42">
        <f t="shared" si="19"/>
        <v>2.7</v>
      </c>
      <c r="AG42">
        <f t="shared" si="20"/>
        <v>2.7525995158746426</v>
      </c>
      <c r="AH42">
        <f t="shared" si="21"/>
        <v>31.2</v>
      </c>
      <c r="AI42">
        <f t="shared" si="22"/>
        <v>8.9758174189950538E-2</v>
      </c>
      <c r="AJ42">
        <f t="shared" si="23"/>
        <v>5.1429162356170925</v>
      </c>
      <c r="AK42">
        <f t="shared" si="24"/>
        <v>1.6605081741899506</v>
      </c>
      <c r="AL42">
        <f t="shared" si="35"/>
        <v>95.142916235617093</v>
      </c>
      <c r="AM42">
        <f t="shared" si="38"/>
        <v>30.708056223607503</v>
      </c>
      <c r="AN42">
        <v>30.65</v>
      </c>
      <c r="AO42">
        <f t="shared" si="41"/>
        <v>30.526616550544961</v>
      </c>
      <c r="AP42">
        <f t="shared" si="39"/>
        <v>2.7525995158746426</v>
      </c>
      <c r="AQ42">
        <f t="shared" si="42"/>
        <v>3.8971994095968903</v>
      </c>
    </row>
    <row r="43" spans="1:54" x14ac:dyDescent="0.2">
      <c r="A43">
        <v>28</v>
      </c>
      <c r="B43">
        <f t="shared" si="7"/>
        <v>2.8000000000000003</v>
      </c>
      <c r="C43">
        <f t="shared" si="8"/>
        <v>9.3063728724417955E-2</v>
      </c>
      <c r="D43">
        <f t="shared" si="9"/>
        <v>5.3323161452793979</v>
      </c>
      <c r="E43">
        <f t="shared" si="10"/>
        <v>30.13038333642637</v>
      </c>
      <c r="F43">
        <f t="shared" si="11"/>
        <v>0.13038333642636957</v>
      </c>
      <c r="G43">
        <f t="shared" si="27"/>
        <v>4.145736922172925</v>
      </c>
      <c r="H43">
        <f t="shared" si="28"/>
        <v>4.1371010391979519</v>
      </c>
      <c r="I43">
        <f t="shared" si="28"/>
        <v>4.1370830124507076</v>
      </c>
      <c r="J43">
        <f t="shared" si="28"/>
        <v>4.1370829747425342</v>
      </c>
      <c r="K43">
        <f t="shared" si="28"/>
        <v>4.1370829746636568</v>
      </c>
      <c r="L43">
        <f t="shared" si="28"/>
        <v>4.1370829746634907</v>
      </c>
      <c r="M43">
        <f t="shared" si="28"/>
        <v>4.1370829746634907</v>
      </c>
      <c r="N43">
        <f t="shared" si="28"/>
        <v>4.1370829746634907</v>
      </c>
      <c r="O43">
        <f t="shared" si="28"/>
        <v>4.1370829746634907</v>
      </c>
      <c r="P43">
        <f t="shared" si="28"/>
        <v>4.1370829746634907</v>
      </c>
      <c r="Q43">
        <f t="shared" si="28"/>
        <v>4.1370829746634907</v>
      </c>
      <c r="R43">
        <f t="shared" si="28"/>
        <v>4.1370829746634907</v>
      </c>
      <c r="S43">
        <f t="shared" si="28"/>
        <v>4.1370829746634907</v>
      </c>
      <c r="T43">
        <f t="shared" si="13"/>
        <v>4.5704342735535919E-2</v>
      </c>
      <c r="U43">
        <f t="shared" si="14"/>
        <v>2.6187431775891974</v>
      </c>
      <c r="V43">
        <f t="shared" si="29"/>
        <v>1.2012544239565512</v>
      </c>
      <c r="W43" s="1">
        <f t="shared" si="15"/>
        <v>1.2945142479049987</v>
      </c>
      <c r="X43">
        <f t="shared" si="30"/>
        <v>0.79749999999999988</v>
      </c>
      <c r="Y43">
        <f t="shared" si="40"/>
        <v>4.1899999999999995</v>
      </c>
      <c r="Z43">
        <f t="shared" si="31"/>
        <v>4.5414617515639938E-2</v>
      </c>
      <c r="AA43">
        <f t="shared" si="17"/>
        <v>2.6021426556788763</v>
      </c>
      <c r="AB43">
        <f t="shared" si="32"/>
        <v>1.2012385568468318</v>
      </c>
      <c r="AC43" s="1">
        <f t="shared" si="18"/>
        <v>1.302332530017466</v>
      </c>
      <c r="AD43" s="2">
        <f t="shared" si="33"/>
        <v>74.620358237511979</v>
      </c>
      <c r="AE43">
        <f t="shared" si="34"/>
        <v>5.4535038786630873E-2</v>
      </c>
      <c r="AF43">
        <f t="shared" si="19"/>
        <v>2.8000000000000003</v>
      </c>
      <c r="AG43">
        <f t="shared" si="20"/>
        <v>2.8545350387866311</v>
      </c>
      <c r="AH43">
        <f t="shared" si="21"/>
        <v>31.2</v>
      </c>
      <c r="AI43">
        <f t="shared" si="22"/>
        <v>9.3063728724417955E-2</v>
      </c>
      <c r="AJ43">
        <f t="shared" si="23"/>
        <v>5.3323161452793979</v>
      </c>
      <c r="AK43">
        <f t="shared" si="24"/>
        <v>1.6638137287244181</v>
      </c>
      <c r="AL43">
        <f t="shared" si="35"/>
        <v>95.332316145279393</v>
      </c>
      <c r="AM43">
        <f t="shared" si="38"/>
        <v>30.717226773536396</v>
      </c>
      <c r="AN43">
        <v>30.65</v>
      </c>
      <c r="AO43">
        <f t="shared" si="41"/>
        <v>30.517368124167309</v>
      </c>
      <c r="AP43">
        <f t="shared" si="39"/>
        <v>2.8545350387866311</v>
      </c>
      <c r="AQ43">
        <f t="shared" si="42"/>
        <v>3.8879509832192376</v>
      </c>
    </row>
    <row r="44" spans="1:54" x14ac:dyDescent="0.2">
      <c r="A44">
        <v>29</v>
      </c>
      <c r="B44">
        <f t="shared" si="7"/>
        <v>2.9000000000000004</v>
      </c>
      <c r="C44">
        <f t="shared" si="8"/>
        <v>9.6367244875117317E-2</v>
      </c>
      <c r="D44">
        <f t="shared" si="9"/>
        <v>5.5215992607102065</v>
      </c>
      <c r="E44">
        <f t="shared" si="10"/>
        <v>30.139840742777658</v>
      </c>
      <c r="F44">
        <f t="shared" si="11"/>
        <v>0.13984074277765757</v>
      </c>
      <c r="G44">
        <f t="shared" si="27"/>
        <v>4.1137051961011819</v>
      </c>
      <c r="H44">
        <f t="shared" si="28"/>
        <v>4.1044472619084713</v>
      </c>
      <c r="I44">
        <f t="shared" si="28"/>
        <v>4.1044263798407901</v>
      </c>
      <c r="J44">
        <f t="shared" si="28"/>
        <v>4.1044263326330075</v>
      </c>
      <c r="K44">
        <f t="shared" si="28"/>
        <v>4.1044263325262849</v>
      </c>
      <c r="L44">
        <f t="shared" si="28"/>
        <v>4.1044263325260433</v>
      </c>
      <c r="M44">
        <f t="shared" si="28"/>
        <v>4.1044263325260433</v>
      </c>
      <c r="N44">
        <f t="shared" si="28"/>
        <v>4.1044263325260433</v>
      </c>
      <c r="O44">
        <f t="shared" si="28"/>
        <v>4.1044263325260433</v>
      </c>
      <c r="P44">
        <f t="shared" si="28"/>
        <v>4.1044263325260433</v>
      </c>
      <c r="Q44">
        <f t="shared" si="28"/>
        <v>4.1044263325260433</v>
      </c>
      <c r="R44">
        <f t="shared" si="28"/>
        <v>4.1044263325260433</v>
      </c>
      <c r="S44">
        <f t="shared" si="28"/>
        <v>4.1044263325260433</v>
      </c>
      <c r="T44">
        <f t="shared" si="13"/>
        <v>4.7511004534049002E-2</v>
      </c>
      <c r="U44">
        <f t="shared" si="14"/>
        <v>2.7222603266365812</v>
      </c>
      <c r="V44">
        <f t="shared" si="29"/>
        <v>1.2013556523473221</v>
      </c>
      <c r="W44" s="1">
        <f t="shared" si="15"/>
        <v>1.2945142479049985</v>
      </c>
      <c r="X44">
        <f t="shared" si="30"/>
        <v>0.79749999999999988</v>
      </c>
      <c r="Y44">
        <f t="shared" si="40"/>
        <v>4.1899999999999995</v>
      </c>
      <c r="Z44">
        <f t="shared" si="31"/>
        <v>4.7022974131434622E-2</v>
      </c>
      <c r="AA44">
        <f t="shared" si="17"/>
        <v>2.6942974195951712</v>
      </c>
      <c r="AB44">
        <f t="shared" si="32"/>
        <v>1.201327919465033</v>
      </c>
      <c r="AC44" s="1">
        <f t="shared" si="18"/>
        <v>1.3071813765796518</v>
      </c>
      <c r="AD44" s="2">
        <f t="shared" si="33"/>
        <v>74.898184874848738</v>
      </c>
      <c r="AE44">
        <f t="shared" si="34"/>
        <v>5.6469195905248348E-2</v>
      </c>
      <c r="AF44">
        <f t="shared" si="19"/>
        <v>2.9000000000000004</v>
      </c>
      <c r="AG44">
        <f t="shared" si="20"/>
        <v>2.9564691959052487</v>
      </c>
      <c r="AH44">
        <f t="shared" si="21"/>
        <v>31.2</v>
      </c>
      <c r="AI44">
        <f t="shared" si="22"/>
        <v>9.6367244875117317E-2</v>
      </c>
      <c r="AJ44">
        <f t="shared" si="23"/>
        <v>5.5215992607102065</v>
      </c>
      <c r="AK44">
        <f t="shared" si="24"/>
        <v>1.6671172448751175</v>
      </c>
      <c r="AL44">
        <f t="shared" si="35"/>
        <v>95.521599260710204</v>
      </c>
      <c r="AM44">
        <f t="shared" si="38"/>
        <v>30.726727836383485</v>
      </c>
      <c r="AN44">
        <v>30.65</v>
      </c>
      <c r="AO44">
        <f t="shared" si="41"/>
        <v>30.507792255681967</v>
      </c>
      <c r="AP44">
        <f t="shared" si="39"/>
        <v>2.9564691959052487</v>
      </c>
      <c r="AQ44">
        <f t="shared" si="42"/>
        <v>3.8783751147338954</v>
      </c>
    </row>
    <row r="45" spans="1:54" x14ac:dyDescent="0.2">
      <c r="A45">
        <v>30</v>
      </c>
      <c r="B45">
        <f t="shared" si="7"/>
        <v>3</v>
      </c>
      <c r="C45">
        <f t="shared" si="8"/>
        <v>9.9668652491162038E-2</v>
      </c>
      <c r="D45">
        <f t="shared" si="9"/>
        <v>5.7107615624412436</v>
      </c>
      <c r="E45">
        <f t="shared" si="10"/>
        <v>30.14962686336267</v>
      </c>
      <c r="F45">
        <f t="shared" si="11"/>
        <v>0.14962686336266984</v>
      </c>
      <c r="G45">
        <f t="shared" si="27"/>
        <v>4.0806909100328932</v>
      </c>
      <c r="H45">
        <f t="shared" si="28"/>
        <v>4.0707899199338833</v>
      </c>
      <c r="I45">
        <f t="shared" si="28"/>
        <v>4.0707658387096322</v>
      </c>
      <c r="J45">
        <f t="shared" si="28"/>
        <v>4.0707657799963872</v>
      </c>
      <c r="K45">
        <f t="shared" si="28"/>
        <v>4.0707657798532368</v>
      </c>
      <c r="L45">
        <f t="shared" si="28"/>
        <v>4.0707657798528878</v>
      </c>
      <c r="M45">
        <f t="shared" si="28"/>
        <v>4.0707657798528869</v>
      </c>
      <c r="N45">
        <f t="shared" si="28"/>
        <v>4.0707657798528869</v>
      </c>
      <c r="O45">
        <f t="shared" si="28"/>
        <v>4.0707657798528869</v>
      </c>
      <c r="P45">
        <f t="shared" si="28"/>
        <v>4.0707657798528869</v>
      </c>
      <c r="Q45">
        <f t="shared" ref="N45:S60" si="43">(($F$4*SQRT($G$15)-$F45)/$F$4)^2*(COS(ASIN(SIN($C45)/SQRT(P45))))^2</f>
        <v>4.0707657798528869</v>
      </c>
      <c r="R45">
        <f t="shared" si="43"/>
        <v>4.0707657798528869</v>
      </c>
      <c r="S45">
        <f t="shared" si="43"/>
        <v>4.0707657798528869</v>
      </c>
      <c r="T45">
        <f t="shared" si="13"/>
        <v>4.933753671815469E-2</v>
      </c>
      <c r="U45">
        <f t="shared" si="14"/>
        <v>2.8269159984936638</v>
      </c>
      <c r="V45">
        <f t="shared" si="29"/>
        <v>1.2014619983087846</v>
      </c>
      <c r="W45" s="1">
        <f t="shared" si="15"/>
        <v>1.2945142479049987</v>
      </c>
      <c r="X45">
        <f t="shared" si="30"/>
        <v>0.79749999999999988</v>
      </c>
      <c r="Y45">
        <f t="shared" si="40"/>
        <v>4.1899999999999995</v>
      </c>
      <c r="Z45">
        <f t="shared" si="31"/>
        <v>4.862991270866808E-2</v>
      </c>
      <c r="AA45">
        <f t="shared" si="17"/>
        <v>2.7863709334904518</v>
      </c>
      <c r="AB45">
        <f t="shared" si="32"/>
        <v>1.2014203205425911</v>
      </c>
      <c r="AC45" s="1">
        <f t="shared" si="18"/>
        <v>1.3121986865784958</v>
      </c>
      <c r="AD45" s="2">
        <f t="shared" si="33"/>
        <v>75.185664040786008</v>
      </c>
      <c r="AE45">
        <f t="shared" si="34"/>
        <v>5.840194014467795E-2</v>
      </c>
      <c r="AF45" s="3">
        <f t="shared" si="19"/>
        <v>3</v>
      </c>
      <c r="AG45" s="3">
        <f t="shared" si="20"/>
        <v>3.058401940144678</v>
      </c>
      <c r="AH45" s="3">
        <f t="shared" si="21"/>
        <v>31.2</v>
      </c>
      <c r="AI45" s="3">
        <f t="shared" si="22"/>
        <v>9.9668652491162038E-2</v>
      </c>
      <c r="AJ45" s="3">
        <f t="shared" si="23"/>
        <v>5.7107615624412436</v>
      </c>
      <c r="AK45" s="3">
        <f t="shared" si="24"/>
        <v>1.6704186524911622</v>
      </c>
      <c r="AL45" s="3">
        <f t="shared" si="35"/>
        <v>95.710761562441249</v>
      </c>
      <c r="AM45" s="3">
        <f t="shared" si="38"/>
        <v>30.736559097848826</v>
      </c>
      <c r="AN45">
        <v>30.65</v>
      </c>
      <c r="AO45">
        <f t="shared" si="41"/>
        <v>30.497889879936167</v>
      </c>
      <c r="AP45">
        <f t="shared" si="39"/>
        <v>3.058401940144678</v>
      </c>
      <c r="AQ45">
        <f t="shared" si="42"/>
        <v>3.8684727389880997</v>
      </c>
      <c r="AS45">
        <f>(AO45-AO$26)/(AP45-AP$26)*2</f>
        <v>-0.13581090494107678</v>
      </c>
      <c r="AT45">
        <v>3</v>
      </c>
    </row>
    <row r="46" spans="1:54" x14ac:dyDescent="0.2">
      <c r="A46">
        <v>31</v>
      </c>
      <c r="B46">
        <f t="shared" si="7"/>
        <v>3.1</v>
      </c>
      <c r="C46">
        <f t="shared" si="8"/>
        <v>0.10296788169503178</v>
      </c>
      <c r="D46">
        <f t="shared" si="9"/>
        <v>5.8997990466674253</v>
      </c>
      <c r="E46">
        <f t="shared" si="10"/>
        <v>30.159741378201506</v>
      </c>
      <c r="F46">
        <f t="shared" si="11"/>
        <v>0.15974137820150602</v>
      </c>
      <c r="G46">
        <f t="shared" si="27"/>
        <v>4.0467085402650333</v>
      </c>
      <c r="H46">
        <f t="shared" ref="H46:S74" si="44">(($F$4*SQRT($G$15)-$F46)/$F$4)^2*(COS(ASIN(SIN($C46)/SQRT(G46))))^2</f>
        <v>4.0361435728614214</v>
      </c>
      <c r="I46">
        <f t="shared" si="44"/>
        <v>4.0361159181127171</v>
      </c>
      <c r="J46">
        <f t="shared" si="44"/>
        <v>4.0361158455339536</v>
      </c>
      <c r="K46">
        <f t="shared" si="44"/>
        <v>4.0361158453434713</v>
      </c>
      <c r="L46">
        <f t="shared" si="44"/>
        <v>4.0361158453429713</v>
      </c>
      <c r="M46">
        <f t="shared" si="44"/>
        <v>4.0361158453429704</v>
      </c>
      <c r="N46">
        <f t="shared" si="43"/>
        <v>4.0361158453429704</v>
      </c>
      <c r="O46">
        <f t="shared" si="43"/>
        <v>4.0361158453429704</v>
      </c>
      <c r="P46">
        <f t="shared" si="43"/>
        <v>4.0361158453429704</v>
      </c>
      <c r="Q46">
        <f t="shared" si="43"/>
        <v>4.0361158453429704</v>
      </c>
      <c r="R46">
        <f t="shared" si="43"/>
        <v>4.0361158453429704</v>
      </c>
      <c r="S46">
        <f t="shared" si="43"/>
        <v>4.0361158453429704</v>
      </c>
      <c r="T46">
        <f t="shared" si="13"/>
        <v>5.1184907186693933E-2</v>
      </c>
      <c r="U46">
        <f t="shared" si="14"/>
        <v>2.9327656513146292</v>
      </c>
      <c r="V46">
        <f t="shared" si="29"/>
        <v>1.2015736546264881</v>
      </c>
      <c r="W46" s="1">
        <f t="shared" si="15"/>
        <v>1.2945142479049989</v>
      </c>
      <c r="X46">
        <f t="shared" si="30"/>
        <v>0.69750000000000001</v>
      </c>
      <c r="Y46">
        <f>$AS$4</f>
        <v>3.79</v>
      </c>
      <c r="Z46">
        <f t="shared" si="31"/>
        <v>5.2822196298237006E-2</v>
      </c>
      <c r="AA46">
        <f t="shared" si="17"/>
        <v>3.0265781740196278</v>
      </c>
      <c r="AB46">
        <f t="shared" si="32"/>
        <v>1.2016760591462374</v>
      </c>
      <c r="AC46" s="1">
        <f t="shared" si="18"/>
        <v>1.2570132766446709</v>
      </c>
      <c r="AD46" s="2">
        <f t="shared" si="33"/>
        <v>72.023679705885968</v>
      </c>
      <c r="AE46">
        <f t="shared" si="34"/>
        <v>6.3445654896389245E-2</v>
      </c>
      <c r="AF46">
        <f t="shared" si="19"/>
        <v>3.1</v>
      </c>
      <c r="AG46">
        <f t="shared" si="20"/>
        <v>3.1634456548963894</v>
      </c>
      <c r="AH46">
        <f t="shared" si="21"/>
        <v>31.2</v>
      </c>
      <c r="AI46">
        <f t="shared" si="22"/>
        <v>0.10296788169503178</v>
      </c>
      <c r="AJ46">
        <f t="shared" si="23"/>
        <v>5.8997990466674253</v>
      </c>
      <c r="AK46">
        <f t="shared" si="24"/>
        <v>1.6737178816950318</v>
      </c>
      <c r="AL46">
        <f t="shared" si="35"/>
        <v>95.899799046667425</v>
      </c>
      <c r="AM46">
        <f t="shared" si="38"/>
        <v>30.777000908280773</v>
      </c>
      <c r="AN46">
        <v>30.8</v>
      </c>
      <c r="AO46">
        <f>AN$46*COS(AI46)</f>
        <v>30.636867485469807</v>
      </c>
      <c r="AP46">
        <f t="shared" ref="AP46:AP109" si="45">AM46*SIN(AI46)</f>
        <v>3.1634456548963894</v>
      </c>
      <c r="AQ46">
        <f>4+AO46-AO$46</f>
        <v>4</v>
      </c>
      <c r="AS46">
        <v>0</v>
      </c>
      <c r="AT46">
        <v>3</v>
      </c>
    </row>
    <row r="47" spans="1:54" x14ac:dyDescent="0.2">
      <c r="A47">
        <v>32</v>
      </c>
      <c r="B47">
        <f t="shared" si="7"/>
        <v>3.2</v>
      </c>
      <c r="C47">
        <f t="shared" si="8"/>
        <v>0.10626486289107881</v>
      </c>
      <c r="D47">
        <f t="shared" si="9"/>
        <v>6.0887077257342623</v>
      </c>
      <c r="E47">
        <f t="shared" si="10"/>
        <v>30.170183957012924</v>
      </c>
      <c r="F47">
        <f t="shared" si="11"/>
        <v>0.17018395701292377</v>
      </c>
      <c r="G47">
        <f t="shared" si="27"/>
        <v>4.0117730291396185</v>
      </c>
      <c r="H47">
        <f t="shared" si="44"/>
        <v>4.0005232488618905</v>
      </c>
      <c r="I47">
        <f t="shared" si="44"/>
        <v>4.000491613611092</v>
      </c>
      <c r="J47">
        <f t="shared" si="44"/>
        <v>4.0004915243994548</v>
      </c>
      <c r="K47">
        <f t="shared" si="44"/>
        <v>4.0004915241478756</v>
      </c>
      <c r="L47">
        <f t="shared" si="44"/>
        <v>4.0004915241471659</v>
      </c>
      <c r="M47">
        <f t="shared" si="44"/>
        <v>4.0004915241471641</v>
      </c>
      <c r="N47">
        <f t="shared" si="43"/>
        <v>4.0004915241471641</v>
      </c>
      <c r="O47">
        <f t="shared" si="43"/>
        <v>4.0004915241471641</v>
      </c>
      <c r="P47">
        <f t="shared" si="43"/>
        <v>4.0004915241471641</v>
      </c>
      <c r="Q47">
        <f t="shared" si="43"/>
        <v>4.0004915241471641</v>
      </c>
      <c r="R47">
        <f t="shared" si="43"/>
        <v>4.0004915241471641</v>
      </c>
      <c r="S47">
        <f t="shared" si="43"/>
        <v>4.0004915241471641</v>
      </c>
      <c r="T47">
        <f t="shared" si="13"/>
        <v>5.3054118069888162E-2</v>
      </c>
      <c r="U47">
        <f t="shared" si="14"/>
        <v>3.0398667046251373</v>
      </c>
      <c r="V47">
        <f t="shared" si="29"/>
        <v>1.2016908266258466</v>
      </c>
      <c r="W47" s="1">
        <f t="shared" si="15"/>
        <v>1.2945142479049987</v>
      </c>
      <c r="X47">
        <f t="shared" si="30"/>
        <v>0.69750000000000001</v>
      </c>
      <c r="Y47">
        <f t="shared" ref="Y47:Y55" si="46">$AS$4</f>
        <v>3.79</v>
      </c>
      <c r="Z47">
        <f t="shared" si="31"/>
        <v>5.4508910370680716E-2</v>
      </c>
      <c r="AA47">
        <f t="shared" si="17"/>
        <v>3.1232226219075372</v>
      </c>
      <c r="AB47">
        <f t="shared" si="32"/>
        <v>1.2017849424948717</v>
      </c>
      <c r="AC47" s="1">
        <f t="shared" si="18"/>
        <v>1.2623722533477106</v>
      </c>
      <c r="AD47" s="2">
        <f t="shared" si="33"/>
        <v>72.330735509338822</v>
      </c>
      <c r="AE47">
        <f t="shared" si="34"/>
        <v>6.5475552746058263E-2</v>
      </c>
      <c r="AF47">
        <f t="shared" si="19"/>
        <v>3.2</v>
      </c>
      <c r="AG47">
        <f t="shared" si="20"/>
        <v>3.2654755527460586</v>
      </c>
      <c r="AH47">
        <f t="shared" si="21"/>
        <v>31.2</v>
      </c>
      <c r="AI47">
        <f t="shared" si="22"/>
        <v>0.10626486289107881</v>
      </c>
      <c r="AJ47">
        <f t="shared" si="23"/>
        <v>6.0887077257342623</v>
      </c>
      <c r="AK47">
        <f t="shared" si="24"/>
        <v>1.6770148628910788</v>
      </c>
      <c r="AL47">
        <f t="shared" si="35"/>
        <v>96.088707725734267</v>
      </c>
      <c r="AM47">
        <f t="shared" si="38"/>
        <v>30.787499416711576</v>
      </c>
      <c r="AN47">
        <v>30.8</v>
      </c>
      <c r="AO47">
        <f t="shared" ref="AO47:AO54" si="47">AN$46*COS(AI47)</f>
        <v>30.626263376999407</v>
      </c>
      <c r="AP47">
        <f t="shared" si="45"/>
        <v>3.2654755527460586</v>
      </c>
      <c r="AQ47">
        <f t="shared" ref="AQ47:AQ54" si="48">4+AO47-AO$46</f>
        <v>3.9893958915295968</v>
      </c>
    </row>
    <row r="48" spans="1:54" x14ac:dyDescent="0.2">
      <c r="A48">
        <v>33</v>
      </c>
      <c r="B48">
        <f t="shared" si="7"/>
        <v>3.3000000000000003</v>
      </c>
      <c r="C48">
        <f t="shared" si="8"/>
        <v>0.10955952677394436</v>
      </c>
      <c r="D48">
        <f t="shared" si="9"/>
        <v>6.2774836286200797</v>
      </c>
      <c r="E48">
        <f t="shared" si="10"/>
        <v>30.180954259267548</v>
      </c>
      <c r="F48">
        <f t="shared" si="11"/>
        <v>0.18095425926754771</v>
      </c>
      <c r="G48">
        <f t="shared" si="27"/>
        <v>3.9758997826376792</v>
      </c>
      <c r="H48">
        <f t="shared" si="44"/>
        <v>3.9639444422562939</v>
      </c>
      <c r="I48">
        <f t="shared" si="44"/>
        <v>3.963908384696528</v>
      </c>
      <c r="J48">
        <f t="shared" si="44"/>
        <v>3.9639082756171784</v>
      </c>
      <c r="K48">
        <f t="shared" si="44"/>
        <v>3.9639082752871952</v>
      </c>
      <c r="L48">
        <f t="shared" si="44"/>
        <v>3.9639082752861965</v>
      </c>
      <c r="M48">
        <f t="shared" si="44"/>
        <v>3.9639082752861938</v>
      </c>
      <c r="N48">
        <f t="shared" si="43"/>
        <v>3.9639082752861938</v>
      </c>
      <c r="O48">
        <f t="shared" si="43"/>
        <v>3.9639082752861938</v>
      </c>
      <c r="P48">
        <f t="shared" si="43"/>
        <v>3.9639082752861938</v>
      </c>
      <c r="Q48">
        <f t="shared" si="43"/>
        <v>3.9639082752861938</v>
      </c>
      <c r="R48">
        <f t="shared" si="43"/>
        <v>3.9639082752861938</v>
      </c>
      <c r="S48">
        <f t="shared" si="43"/>
        <v>3.9639082752861938</v>
      </c>
      <c r="T48">
        <f t="shared" ref="T48:T79" si="49">ASIN(SIN($C48)/SQRT(S48))</f>
        <v>5.4946207924852358E-2</v>
      </c>
      <c r="U48">
        <f t="shared" si="14"/>
        <v>3.1482786651196641</v>
      </c>
      <c r="V48">
        <f t="shared" si="29"/>
        <v>1.2018137329800604</v>
      </c>
      <c r="W48" s="1">
        <f t="shared" ref="W48:W79" si="50">(V48*SQRT(S48)+F48)/$C$6*2*$C$3</f>
        <v>1.2945142479049987</v>
      </c>
      <c r="X48">
        <f t="shared" si="30"/>
        <v>0.69750000000000001</v>
      </c>
      <c r="Y48">
        <f t="shared" si="46"/>
        <v>3.79</v>
      </c>
      <c r="Z48">
        <f t="shared" si="31"/>
        <v>5.6194001473013774E-2</v>
      </c>
      <c r="AA48">
        <f t="shared" si="17"/>
        <v>3.219774077715257</v>
      </c>
      <c r="AB48">
        <f t="shared" si="32"/>
        <v>1.2018971555574882</v>
      </c>
      <c r="AC48" s="1">
        <f t="shared" ref="AC48:AC79" si="51">(AB48*SQRT(Y48)+F48)/$C$6*2*$C$3</f>
        <v>1.2678993272708865</v>
      </c>
      <c r="AD48" s="2">
        <f t="shared" si="33"/>
        <v>72.647422858112222</v>
      </c>
      <c r="AE48">
        <f t="shared" si="34"/>
        <v>6.7503870534817073E-2</v>
      </c>
      <c r="AF48">
        <f t="shared" ref="AF48:AF79" si="52">A48*0.1</f>
        <v>3.3000000000000003</v>
      </c>
      <c r="AG48">
        <f t="shared" ref="AG48:AG79" si="53">AE48+B48</f>
        <v>3.3675038705348173</v>
      </c>
      <c r="AH48">
        <f t="shared" si="21"/>
        <v>31.2</v>
      </c>
      <c r="AI48">
        <f t="shared" si="22"/>
        <v>0.10955952677394436</v>
      </c>
      <c r="AJ48">
        <f t="shared" si="23"/>
        <v>6.2774836286200797</v>
      </c>
      <c r="AK48">
        <f t="shared" si="24"/>
        <v>1.6803095267739445</v>
      </c>
      <c r="AL48">
        <f t="shared" si="35"/>
        <v>96.277483628620075</v>
      </c>
      <c r="AM48">
        <f t="shared" si="38"/>
        <v>30.798327358944768</v>
      </c>
      <c r="AN48">
        <v>30.8</v>
      </c>
      <c r="AO48">
        <f t="shared" si="47"/>
        <v>30.615334162811333</v>
      </c>
      <c r="AP48">
        <f t="shared" si="45"/>
        <v>3.3675038705348173</v>
      </c>
      <c r="AQ48">
        <f t="shared" si="48"/>
        <v>3.9784666773415296</v>
      </c>
    </row>
    <row r="49" spans="1:46" x14ac:dyDescent="0.2">
      <c r="A49">
        <v>34</v>
      </c>
      <c r="B49">
        <f t="shared" si="7"/>
        <v>3.4000000000000004</v>
      </c>
      <c r="C49">
        <f t="shared" si="8"/>
        <v>0.11285180433688263</v>
      </c>
      <c r="D49">
        <f t="shared" si="9"/>
        <v>6.4661228014129781</v>
      </c>
      <c r="E49">
        <f t="shared" si="10"/>
        <v>30.19205193424256</v>
      </c>
      <c r="F49">
        <f t="shared" si="11"/>
        <v>0.19205193424255995</v>
      </c>
      <c r="G49">
        <f t="shared" si="27"/>
        <v>3.9391046679043966</v>
      </c>
      <c r="H49">
        <f t="shared" si="44"/>
        <v>3.9264231110129142</v>
      </c>
      <c r="I49">
        <f t="shared" si="44"/>
        <v>3.9263821521349107</v>
      </c>
      <c r="J49">
        <f t="shared" si="44"/>
        <v>3.9263820194173222</v>
      </c>
      <c r="K49">
        <f t="shared" si="44"/>
        <v>3.9263820189872778</v>
      </c>
      <c r="L49">
        <f t="shared" si="44"/>
        <v>3.9263820189858842</v>
      </c>
      <c r="M49">
        <f t="shared" si="44"/>
        <v>3.9263820189858798</v>
      </c>
      <c r="N49">
        <f t="shared" si="43"/>
        <v>3.9263820189858798</v>
      </c>
      <c r="O49">
        <f t="shared" si="43"/>
        <v>3.9263820189858798</v>
      </c>
      <c r="P49">
        <f t="shared" si="43"/>
        <v>3.9263820189858798</v>
      </c>
      <c r="Q49">
        <f t="shared" si="43"/>
        <v>3.9263820189858798</v>
      </c>
      <c r="R49">
        <f t="shared" si="43"/>
        <v>3.9263820189858798</v>
      </c>
      <c r="S49">
        <f t="shared" si="43"/>
        <v>3.9263820189858798</v>
      </c>
      <c r="T49">
        <f t="shared" si="49"/>
        <v>5.6862254071835067E-2</v>
      </c>
      <c r="U49">
        <f t="shared" si="14"/>
        <v>3.2580632605221429</v>
      </c>
      <c r="V49">
        <f t="shared" si="29"/>
        <v>1.2019426065869305</v>
      </c>
      <c r="W49" s="1">
        <f t="shared" si="50"/>
        <v>1.2945142479049987</v>
      </c>
      <c r="X49">
        <f t="shared" si="30"/>
        <v>0.69750000000000001</v>
      </c>
      <c r="Y49">
        <f t="shared" si="46"/>
        <v>3.79</v>
      </c>
      <c r="Z49">
        <f t="shared" si="31"/>
        <v>5.7877421631452999E-2</v>
      </c>
      <c r="AA49">
        <f t="shared" si="17"/>
        <v>3.3162297926664137</v>
      </c>
      <c r="AB49">
        <f t="shared" si="32"/>
        <v>1.2020126866707193</v>
      </c>
      <c r="AC49" s="1">
        <f t="shared" si="51"/>
        <v>1.273594310588644</v>
      </c>
      <c r="AD49" s="2">
        <f t="shared" si="33"/>
        <v>72.973730990277232</v>
      </c>
      <c r="AE49">
        <f t="shared" si="34"/>
        <v>6.9530561031540719E-2</v>
      </c>
      <c r="AF49">
        <f t="shared" si="52"/>
        <v>3.4000000000000004</v>
      </c>
      <c r="AG49">
        <f t="shared" si="53"/>
        <v>3.469530561031541</v>
      </c>
      <c r="AH49">
        <f t="shared" si="21"/>
        <v>31.2</v>
      </c>
      <c r="AI49">
        <f t="shared" si="22"/>
        <v>0.11285180433688263</v>
      </c>
      <c r="AJ49">
        <f t="shared" si="23"/>
        <v>6.4661228014129781</v>
      </c>
      <c r="AK49">
        <f t="shared" si="24"/>
        <v>1.6836018043368828</v>
      </c>
      <c r="AL49">
        <f t="shared" si="35"/>
        <v>96.466122801412979</v>
      </c>
      <c r="AM49">
        <f t="shared" si="38"/>
        <v>30.809484378266472</v>
      </c>
      <c r="AN49">
        <v>30.8</v>
      </c>
      <c r="AO49">
        <f t="shared" si="47"/>
        <v>30.604080902233672</v>
      </c>
      <c r="AP49">
        <f t="shared" si="45"/>
        <v>3.469530561031541</v>
      </c>
      <c r="AQ49">
        <f t="shared" si="48"/>
        <v>3.9672134167638688</v>
      </c>
      <c r="AS49">
        <f>(AO49-AO$46)/(AP49-AP$46)*0.5</f>
        <v>-5.3557987635067847E-2</v>
      </c>
      <c r="AT49">
        <v>3.5</v>
      </c>
    </row>
    <row r="50" spans="1:46" x14ac:dyDescent="0.2">
      <c r="A50">
        <v>35</v>
      </c>
      <c r="B50">
        <f t="shared" si="7"/>
        <v>3.5</v>
      </c>
      <c r="C50">
        <f t="shared" si="8"/>
        <v>0.11614162687999023</v>
      </c>
      <c r="D50">
        <f t="shared" si="9"/>
        <v>6.654621307782346</v>
      </c>
      <c r="E50">
        <f t="shared" si="10"/>
        <v>30.203476621077911</v>
      </c>
      <c r="F50">
        <f t="shared" si="11"/>
        <v>0.20347662107791109</v>
      </c>
      <c r="G50">
        <f t="shared" si="27"/>
        <v>3.9014040107061443</v>
      </c>
      <c r="H50">
        <f t="shared" si="44"/>
        <v>3.8879756741755882</v>
      </c>
      <c r="I50">
        <f t="shared" si="44"/>
        <v>3.8879292952274955</v>
      </c>
      <c r="J50">
        <f t="shared" si="44"/>
        <v>3.8879291344881706</v>
      </c>
      <c r="K50">
        <f t="shared" si="44"/>
        <v>3.8879291339310762</v>
      </c>
      <c r="L50">
        <f t="shared" si="44"/>
        <v>3.8879291339291457</v>
      </c>
      <c r="M50">
        <f t="shared" si="44"/>
        <v>3.8879291339291391</v>
      </c>
      <c r="N50">
        <f t="shared" si="43"/>
        <v>3.8879291339291391</v>
      </c>
      <c r="O50">
        <f t="shared" si="43"/>
        <v>3.8879291339291391</v>
      </c>
      <c r="P50">
        <f t="shared" si="43"/>
        <v>3.8879291339291391</v>
      </c>
      <c r="Q50">
        <f t="shared" si="43"/>
        <v>3.8879291339291391</v>
      </c>
      <c r="R50">
        <f t="shared" si="43"/>
        <v>3.8879291339291391</v>
      </c>
      <c r="S50">
        <f t="shared" si="43"/>
        <v>3.8879291339291391</v>
      </c>
      <c r="T50">
        <f t="shared" si="49"/>
        <v>5.8803375083238157E-2</v>
      </c>
      <c r="U50">
        <f t="shared" si="14"/>
        <v>3.3692845822004993</v>
      </c>
      <c r="V50">
        <f t="shared" si="29"/>
        <v>1.2020776955209691</v>
      </c>
      <c r="W50" s="1">
        <f t="shared" si="50"/>
        <v>1.2945142479049987</v>
      </c>
      <c r="X50">
        <f t="shared" si="30"/>
        <v>0.69750000000000001</v>
      </c>
      <c r="Y50">
        <f t="shared" si="46"/>
        <v>3.79</v>
      </c>
      <c r="Z50">
        <f t="shared" si="31"/>
        <v>5.9559123118677643E-2</v>
      </c>
      <c r="AA50">
        <f t="shared" si="17"/>
        <v>3.4125870321063108</v>
      </c>
      <c r="AB50">
        <f t="shared" si="32"/>
        <v>1.2021315238476484</v>
      </c>
      <c r="AC50" s="1">
        <f t="shared" si="51"/>
        <v>1.2794570100598348</v>
      </c>
      <c r="AD50" s="2">
        <f t="shared" si="33"/>
        <v>73.309648833605038</v>
      </c>
      <c r="AE50">
        <f t="shared" si="34"/>
        <v>7.1555577198912437E-2</v>
      </c>
      <c r="AF50">
        <f t="shared" si="52"/>
        <v>3.5</v>
      </c>
      <c r="AG50">
        <f t="shared" si="53"/>
        <v>3.5715555771989123</v>
      </c>
      <c r="AH50">
        <f t="shared" si="21"/>
        <v>31.2</v>
      </c>
      <c r="AI50">
        <f t="shared" si="22"/>
        <v>0.11614162687999023</v>
      </c>
      <c r="AJ50">
        <f t="shared" si="23"/>
        <v>6.654621307782346</v>
      </c>
      <c r="AK50">
        <f t="shared" si="24"/>
        <v>1.6868916268799903</v>
      </c>
      <c r="AL50">
        <f t="shared" si="35"/>
        <v>96.65462130778235</v>
      </c>
      <c r="AM50">
        <f t="shared" si="38"/>
        <v>30.82097010765936</v>
      </c>
      <c r="AN50">
        <v>30.8</v>
      </c>
      <c r="AO50">
        <f t="shared" si="47"/>
        <v>30.592504683887082</v>
      </c>
      <c r="AP50">
        <f t="shared" si="45"/>
        <v>3.5715555771989123</v>
      </c>
      <c r="AQ50">
        <f t="shared" si="48"/>
        <v>3.9556371984172785</v>
      </c>
    </row>
    <row r="51" spans="1:46" x14ac:dyDescent="0.2">
      <c r="A51">
        <v>36</v>
      </c>
      <c r="B51">
        <f t="shared" si="7"/>
        <v>3.6</v>
      </c>
      <c r="C51">
        <f t="shared" si="8"/>
        <v>0.11942892601833846</v>
      </c>
      <c r="D51">
        <f t="shared" si="9"/>
        <v>6.8429752294448267</v>
      </c>
      <c r="E51">
        <f t="shared" si="10"/>
        <v>30.215227948834009</v>
      </c>
      <c r="F51">
        <f t="shared" si="11"/>
        <v>0.2152279488340092</v>
      </c>
      <c r="G51">
        <f t="shared" si="27"/>
        <v>3.8628145928204249</v>
      </c>
      <c r="H51">
        <f t="shared" si="44"/>
        <v>3.8486190092242101</v>
      </c>
      <c r="I51">
        <f t="shared" si="44"/>
        <v>3.8485666489897592</v>
      </c>
      <c r="J51">
        <f t="shared" si="44"/>
        <v>3.8485664551446868</v>
      </c>
      <c r="K51">
        <f t="shared" si="44"/>
        <v>3.848566454427035</v>
      </c>
      <c r="L51">
        <f t="shared" si="44"/>
        <v>3.8485664544243781</v>
      </c>
      <c r="M51">
        <f t="shared" si="44"/>
        <v>3.8485664544243683</v>
      </c>
      <c r="N51">
        <f t="shared" si="43"/>
        <v>3.8485664544243683</v>
      </c>
      <c r="O51">
        <f t="shared" si="43"/>
        <v>3.8485664544243683</v>
      </c>
      <c r="P51">
        <f t="shared" si="43"/>
        <v>3.8485664544243683</v>
      </c>
      <c r="Q51">
        <f t="shared" si="43"/>
        <v>3.8485664544243683</v>
      </c>
      <c r="R51">
        <f t="shared" si="43"/>
        <v>3.8485664544243683</v>
      </c>
      <c r="S51">
        <f t="shared" si="43"/>
        <v>3.8485664544243683</v>
      </c>
      <c r="T51">
        <f t="shared" si="49"/>
        <v>6.077073343860212E-2</v>
      </c>
      <c r="U51">
        <f t="shared" si="14"/>
        <v>3.4820092372905878</v>
      </c>
      <c r="V51">
        <f t="shared" si="29"/>
        <v>1.2022192640679121</v>
      </c>
      <c r="W51" s="1">
        <f t="shared" si="50"/>
        <v>1.2945142479049989</v>
      </c>
      <c r="X51">
        <f t="shared" si="30"/>
        <v>0.69750000000000001</v>
      </c>
      <c r="Y51">
        <f t="shared" si="46"/>
        <v>3.79</v>
      </c>
      <c r="Z51">
        <f t="shared" si="31"/>
        <v>6.1239058460285739E-2</v>
      </c>
      <c r="AA51">
        <f t="shared" si="17"/>
        <v>3.5088430758718552</v>
      </c>
      <c r="AB51">
        <f t="shared" si="32"/>
        <v>1.202253654780898</v>
      </c>
      <c r="AC51" s="1">
        <f t="shared" si="51"/>
        <v>1.2854872270597584</v>
      </c>
      <c r="AD51" s="2">
        <f t="shared" si="33"/>
        <v>73.655165007402985</v>
      </c>
      <c r="AE51">
        <f t="shared" si="34"/>
        <v>7.3578872198662132E-2</v>
      </c>
      <c r="AF51">
        <f t="shared" si="52"/>
        <v>3.6</v>
      </c>
      <c r="AG51">
        <f t="shared" si="53"/>
        <v>3.6735788721986622</v>
      </c>
      <c r="AH51">
        <f t="shared" si="21"/>
        <v>31.2</v>
      </c>
      <c r="AI51">
        <f t="shared" si="22"/>
        <v>0.11942892601833846</v>
      </c>
      <c r="AJ51">
        <f t="shared" si="23"/>
        <v>6.8429752294448267</v>
      </c>
      <c r="AK51">
        <f t="shared" si="24"/>
        <v>1.6901789260183386</v>
      </c>
      <c r="AL51">
        <f t="shared" si="35"/>
        <v>96.842975229444832</v>
      </c>
      <c r="AM51">
        <f t="shared" si="38"/>
        <v>30.832784169861984</v>
      </c>
      <c r="AN51">
        <v>30.8</v>
      </c>
      <c r="AO51">
        <f t="shared" si="47"/>
        <v>30.580606625397202</v>
      </c>
      <c r="AP51">
        <f t="shared" si="45"/>
        <v>3.6735788721986622</v>
      </c>
      <c r="AQ51">
        <f t="shared" si="48"/>
        <v>3.9437391399273949</v>
      </c>
    </row>
    <row r="52" spans="1:46" x14ac:dyDescent="0.2">
      <c r="A52">
        <v>37</v>
      </c>
      <c r="B52">
        <f t="shared" si="7"/>
        <v>3.7</v>
      </c>
      <c r="C52">
        <f t="shared" si="8"/>
        <v>0.12271363369000639</v>
      </c>
      <c r="D52">
        <f t="shared" si="9"/>
        <v>7.0311806666245902</v>
      </c>
      <c r="E52">
        <f t="shared" si="10"/>
        <v>30.22730553655089</v>
      </c>
      <c r="F52">
        <f t="shared" si="11"/>
        <v>0.22730553655089025</v>
      </c>
      <c r="G52">
        <f t="shared" si="27"/>
        <v>3.823353649359583</v>
      </c>
      <c r="H52">
        <f t="shared" si="44"/>
        <v>3.8083704493683381</v>
      </c>
      <c r="I52">
        <f t="shared" si="44"/>
        <v>3.8083115012473612</v>
      </c>
      <c r="J52">
        <f t="shared" si="44"/>
        <v>3.8083112684128446</v>
      </c>
      <c r="K52">
        <f t="shared" si="44"/>
        <v>3.8083112674931758</v>
      </c>
      <c r="L52">
        <f t="shared" si="44"/>
        <v>3.8083112674895432</v>
      </c>
      <c r="M52">
        <f t="shared" si="44"/>
        <v>3.808311267489529</v>
      </c>
      <c r="N52">
        <f t="shared" si="43"/>
        <v>3.808311267489529</v>
      </c>
      <c r="O52">
        <f t="shared" si="43"/>
        <v>3.808311267489529</v>
      </c>
      <c r="P52">
        <f t="shared" si="43"/>
        <v>3.808311267489529</v>
      </c>
      <c r="Q52">
        <f t="shared" si="43"/>
        <v>3.808311267489529</v>
      </c>
      <c r="R52">
        <f t="shared" si="43"/>
        <v>3.808311267489529</v>
      </c>
      <c r="S52">
        <f t="shared" si="43"/>
        <v>3.808311267489529</v>
      </c>
      <c r="T52">
        <f t="shared" si="49"/>
        <v>6.276553836000659E-2</v>
      </c>
      <c r="U52">
        <f t="shared" si="14"/>
        <v>3.5963065111574681</v>
      </c>
      <c r="V52">
        <f t="shared" si="29"/>
        <v>1.2023675938495337</v>
      </c>
      <c r="W52" s="1">
        <f t="shared" si="50"/>
        <v>1.2945142479049987</v>
      </c>
      <c r="X52">
        <f t="shared" si="30"/>
        <v>0.69750000000000001</v>
      </c>
      <c r="Y52">
        <f t="shared" si="46"/>
        <v>3.79</v>
      </c>
      <c r="Z52">
        <f t="shared" si="31"/>
        <v>6.2917180441164317E-2</v>
      </c>
      <c r="AA52">
        <f t="shared" si="17"/>
        <v>3.6049952186565575</v>
      </c>
      <c r="AB52">
        <f t="shared" si="32"/>
        <v>1.2023790668457881</v>
      </c>
      <c r="AC52" s="1">
        <f t="shared" si="51"/>
        <v>1.2916847576130153</v>
      </c>
      <c r="AD52" s="2">
        <f t="shared" si="33"/>
        <v>74.010267824396863</v>
      </c>
      <c r="AE52">
        <f t="shared" si="34"/>
        <v>7.5600399396750118E-2</v>
      </c>
      <c r="AF52">
        <f t="shared" si="52"/>
        <v>3.7</v>
      </c>
      <c r="AG52">
        <f t="shared" si="53"/>
        <v>3.7756003993967502</v>
      </c>
      <c r="AH52">
        <f t="shared" si="21"/>
        <v>31.2</v>
      </c>
      <c r="AI52">
        <f t="shared" si="22"/>
        <v>0.12271363369000639</v>
      </c>
      <c r="AJ52">
        <f t="shared" si="23"/>
        <v>7.0311806666245902</v>
      </c>
      <c r="AK52">
        <f t="shared" si="24"/>
        <v>1.6934636336900064</v>
      </c>
      <c r="AL52">
        <f t="shared" si="35"/>
        <v>97.031180666624593</v>
      </c>
      <c r="AM52">
        <f t="shared" si="38"/>
        <v>30.844926177429492</v>
      </c>
      <c r="AN52">
        <v>30.8</v>
      </c>
      <c r="AO52">
        <f t="shared" si="47"/>
        <v>30.56838787310031</v>
      </c>
      <c r="AP52">
        <f t="shared" si="45"/>
        <v>3.7756003993967502</v>
      </c>
      <c r="AQ52">
        <f t="shared" si="48"/>
        <v>3.9315203876304992</v>
      </c>
    </row>
    <row r="53" spans="1:46" x14ac:dyDescent="0.2">
      <c r="A53">
        <v>38</v>
      </c>
      <c r="B53">
        <f t="shared" si="7"/>
        <v>3.8000000000000003</v>
      </c>
      <c r="C53">
        <f t="shared" si="8"/>
        <v>0.12599568216401255</v>
      </c>
      <c r="D53">
        <f t="shared" si="9"/>
        <v>7.2192337385078016</v>
      </c>
      <c r="E53">
        <f t="shared" si="10"/>
        <v>30.239708993308781</v>
      </c>
      <c r="F53">
        <f t="shared" si="11"/>
        <v>0.23970899330878126</v>
      </c>
      <c r="G53">
        <f t="shared" si="27"/>
        <v>3.7830388660294951</v>
      </c>
      <c r="H53">
        <f t="shared" si="44"/>
        <v>3.7672477807751319</v>
      </c>
      <c r="I53">
        <f t="shared" si="44"/>
        <v>3.7671815896488714</v>
      </c>
      <c r="J53">
        <f t="shared" si="44"/>
        <v>3.7671813110291774</v>
      </c>
      <c r="K53">
        <f t="shared" si="44"/>
        <v>3.7671813098563569</v>
      </c>
      <c r="L53">
        <f t="shared" si="44"/>
        <v>3.7671813098514195</v>
      </c>
      <c r="M53">
        <f t="shared" si="44"/>
        <v>3.7671813098513995</v>
      </c>
      <c r="N53">
        <f t="shared" si="43"/>
        <v>3.7671813098513995</v>
      </c>
      <c r="O53">
        <f t="shared" si="43"/>
        <v>3.7671813098513995</v>
      </c>
      <c r="P53">
        <f t="shared" si="43"/>
        <v>3.7671813098513995</v>
      </c>
      <c r="Q53">
        <f t="shared" si="43"/>
        <v>3.7671813098513995</v>
      </c>
      <c r="R53">
        <f t="shared" si="43"/>
        <v>3.7671813098513995</v>
      </c>
      <c r="S53">
        <f t="shared" si="43"/>
        <v>3.7671813098513995</v>
      </c>
      <c r="T53">
        <f t="shared" si="49"/>
        <v>6.4789048843737262E-2</v>
      </c>
      <c r="U53">
        <f t="shared" si="14"/>
        <v>3.7122485411022463</v>
      </c>
      <c r="V53">
        <f t="shared" si="29"/>
        <v>1.2025229850475521</v>
      </c>
      <c r="W53" s="1">
        <f t="shared" si="50"/>
        <v>1.2945142479049987</v>
      </c>
      <c r="X53">
        <f t="shared" si="30"/>
        <v>0.69750000000000001</v>
      </c>
      <c r="Y53">
        <f t="shared" si="46"/>
        <v>3.79</v>
      </c>
      <c r="Z53">
        <f t="shared" si="31"/>
        <v>6.4593442111771926E-2</v>
      </c>
      <c r="AA53">
        <f t="shared" si="17"/>
        <v>3.7010407703705064</v>
      </c>
      <c r="AB53">
        <f t="shared" si="32"/>
        <v>1.2025077471035677</v>
      </c>
      <c r="AC53" s="1">
        <f t="shared" si="51"/>
        <v>1.2980493924271337</v>
      </c>
      <c r="AD53" s="2">
        <f t="shared" si="33"/>
        <v>74.374945292657657</v>
      </c>
      <c r="AE53">
        <f t="shared" si="34"/>
        <v>7.7620112368495295E-2</v>
      </c>
      <c r="AF53">
        <f t="shared" si="52"/>
        <v>3.8000000000000003</v>
      </c>
      <c r="AG53">
        <f t="shared" si="53"/>
        <v>3.8776201123684957</v>
      </c>
      <c r="AH53">
        <f t="shared" si="21"/>
        <v>31.2</v>
      </c>
      <c r="AI53">
        <f t="shared" si="22"/>
        <v>0.12599568216401255</v>
      </c>
      <c r="AJ53">
        <f t="shared" si="23"/>
        <v>7.2192337385078016</v>
      </c>
      <c r="AK53">
        <f t="shared" si="24"/>
        <v>1.6967456821640126</v>
      </c>
      <c r="AL53">
        <f t="shared" si="35"/>
        <v>97.219233738507796</v>
      </c>
      <c r="AM53">
        <f t="shared" si="38"/>
        <v>30.85739573279595</v>
      </c>
      <c r="AN53">
        <v>30.8</v>
      </c>
      <c r="AO53">
        <f t="shared" si="47"/>
        <v>30.555849601742391</v>
      </c>
      <c r="AP53">
        <f t="shared" si="45"/>
        <v>3.8776201123684957</v>
      </c>
      <c r="AQ53">
        <f t="shared" si="48"/>
        <v>3.9189821162725877</v>
      </c>
    </row>
    <row r="54" spans="1:46" x14ac:dyDescent="0.2">
      <c r="A54">
        <v>39</v>
      </c>
      <c r="B54">
        <f t="shared" si="7"/>
        <v>3.9000000000000004</v>
      </c>
      <c r="C54">
        <f t="shared" si="8"/>
        <v>0.12927500404814307</v>
      </c>
      <c r="D54">
        <f t="shared" si="9"/>
        <v>7.4071305836911518</v>
      </c>
      <c r="E54">
        <f t="shared" si="10"/>
        <v>30.252437918290155</v>
      </c>
      <c r="F54">
        <f t="shared" si="11"/>
        <v>0.25243791829015549</v>
      </c>
      <c r="G54">
        <f t="shared" si="27"/>
        <v>3.7418883763238284</v>
      </c>
      <c r="H54">
        <f t="shared" si="44"/>
        <v>3.7252692397322265</v>
      </c>
      <c r="I54">
        <f t="shared" si="44"/>
        <v>3.7251950985941562</v>
      </c>
      <c r="J54">
        <f t="shared" si="44"/>
        <v>3.7251947663542135</v>
      </c>
      <c r="K54">
        <f t="shared" si="44"/>
        <v>3.7251947648653561</v>
      </c>
      <c r="L54">
        <f t="shared" si="44"/>
        <v>3.7251947648586841</v>
      </c>
      <c r="M54">
        <f t="shared" si="44"/>
        <v>3.7251947648586543</v>
      </c>
      <c r="N54">
        <f t="shared" si="43"/>
        <v>3.7251947648586543</v>
      </c>
      <c r="O54">
        <f t="shared" si="43"/>
        <v>3.7251947648586543</v>
      </c>
      <c r="P54">
        <f t="shared" si="43"/>
        <v>3.7251947648586543</v>
      </c>
      <c r="Q54">
        <f t="shared" si="43"/>
        <v>3.7251947648586543</v>
      </c>
      <c r="R54">
        <f t="shared" si="43"/>
        <v>3.7251947648586543</v>
      </c>
      <c r="S54">
        <f t="shared" si="43"/>
        <v>3.7251947648586543</v>
      </c>
      <c r="T54">
        <f t="shared" si="49"/>
        <v>6.6842576905643117E-2</v>
      </c>
      <c r="U54">
        <f t="shared" si="14"/>
        <v>3.8299105023128313</v>
      </c>
      <c r="V54">
        <f t="shared" si="29"/>
        <v>1.2026857577364158</v>
      </c>
      <c r="W54" s="1">
        <f t="shared" si="50"/>
        <v>1.2945142479049987</v>
      </c>
      <c r="X54">
        <f t="shared" si="30"/>
        <v>0.69750000000000001</v>
      </c>
      <c r="Y54">
        <f t="shared" si="46"/>
        <v>3.79</v>
      </c>
      <c r="Z54">
        <f t="shared" si="31"/>
        <v>6.6267796794331466E-2</v>
      </c>
      <c r="AA54">
        <f t="shared" si="17"/>
        <v>3.7969770564951975</v>
      </c>
      <c r="AB54">
        <f t="shared" si="32"/>
        <v>1.2026396823047185</v>
      </c>
      <c r="AC54" s="1">
        <f t="shared" si="51"/>
        <v>1.3045809169270157</v>
      </c>
      <c r="AD54" s="2">
        <f t="shared" si="33"/>
        <v>74.749185117575308</v>
      </c>
      <c r="AE54">
        <f t="shared" si="34"/>
        <v>7.9637964903646205E-2</v>
      </c>
      <c r="AF54">
        <f t="shared" si="52"/>
        <v>3.9000000000000004</v>
      </c>
      <c r="AG54" s="3">
        <f t="shared" si="53"/>
        <v>3.9796379649036466</v>
      </c>
      <c r="AH54" s="3">
        <f t="shared" si="21"/>
        <v>31.2</v>
      </c>
      <c r="AI54" s="3">
        <f t="shared" si="22"/>
        <v>0.12927500404814307</v>
      </c>
      <c r="AJ54" s="3">
        <f t="shared" si="23"/>
        <v>7.4071305836911518</v>
      </c>
      <c r="AK54" s="3">
        <f t="shared" si="24"/>
        <v>1.7000250040481433</v>
      </c>
      <c r="AL54" s="3">
        <f t="shared" si="35"/>
        <v>97.407130583691156</v>
      </c>
      <c r="AM54" s="3">
        <f t="shared" si="38"/>
        <v>30.870192428337983</v>
      </c>
      <c r="AN54">
        <v>30.8</v>
      </c>
      <c r="AO54">
        <f t="shared" si="47"/>
        <v>30.542993014171724</v>
      </c>
      <c r="AP54">
        <f t="shared" si="45"/>
        <v>3.9796379649036466</v>
      </c>
      <c r="AQ54">
        <f t="shared" si="48"/>
        <v>3.9061255287019208</v>
      </c>
      <c r="AS54">
        <f>(AO54-AO$46)/(AP54-AP$46)</f>
        <v>-0.11501513815689847</v>
      </c>
      <c r="AT54">
        <v>4</v>
      </c>
    </row>
    <row r="55" spans="1:46" x14ac:dyDescent="0.2">
      <c r="A55">
        <v>40</v>
      </c>
      <c r="B55">
        <f t="shared" si="7"/>
        <v>4</v>
      </c>
      <c r="C55">
        <f t="shared" si="8"/>
        <v>0.13255153229667402</v>
      </c>
      <c r="D55">
        <f t="shared" si="9"/>
        <v>7.5948673606243258</v>
      </c>
      <c r="E55">
        <f t="shared" si="10"/>
        <v>30.265491900843113</v>
      </c>
      <c r="F55">
        <f t="shared" si="11"/>
        <v>0.26549190084311292</v>
      </c>
      <c r="G55">
        <f t="shared" si="27"/>
        <v>3.6999207586553755</v>
      </c>
      <c r="H55">
        <f t="shared" si="44"/>
        <v>3.682453509747079</v>
      </c>
      <c r="I55">
        <f t="shared" si="44"/>
        <v>3.6823706560780187</v>
      </c>
      <c r="J55">
        <f t="shared" si="44"/>
        <v>3.6823702611991416</v>
      </c>
      <c r="K55">
        <f t="shared" si="44"/>
        <v>3.6823702593171141</v>
      </c>
      <c r="L55">
        <f t="shared" si="44"/>
        <v>3.6823702593081444</v>
      </c>
      <c r="M55">
        <f t="shared" si="44"/>
        <v>3.6823702593081018</v>
      </c>
      <c r="N55">
        <f t="shared" si="43"/>
        <v>3.6823702593081018</v>
      </c>
      <c r="O55">
        <f t="shared" si="43"/>
        <v>3.6823702593081018</v>
      </c>
      <c r="P55">
        <f t="shared" si="43"/>
        <v>3.6823702593081018</v>
      </c>
      <c r="Q55">
        <f t="shared" si="43"/>
        <v>3.6823702593081018</v>
      </c>
      <c r="R55">
        <f t="shared" si="43"/>
        <v>3.6823702593081018</v>
      </c>
      <c r="S55">
        <f t="shared" si="43"/>
        <v>3.6823702593081018</v>
      </c>
      <c r="T55">
        <f t="shared" si="49"/>
        <v>6.8927491059347562E-2</v>
      </c>
      <c r="U55">
        <f t="shared" si="14"/>
        <v>3.9493708071566327</v>
      </c>
      <c r="V55">
        <f t="shared" si="29"/>
        <v>1.2028562533358982</v>
      </c>
      <c r="W55" s="1">
        <f t="shared" si="50"/>
        <v>1.2945142479049987</v>
      </c>
      <c r="X55">
        <f t="shared" si="30"/>
        <v>0.69750000000000001</v>
      </c>
      <c r="Y55">
        <f t="shared" si="46"/>
        <v>3.79</v>
      </c>
      <c r="Z55">
        <f t="shared" si="31"/>
        <v>6.7940198088931619E-2</v>
      </c>
      <c r="AA55">
        <f t="shared" si="17"/>
        <v>3.8928014184331343</v>
      </c>
      <c r="AB55">
        <f t="shared" si="32"/>
        <v>1.2027748588923266</v>
      </c>
      <c r="AC55" s="1">
        <f t="shared" si="51"/>
        <v>1.3112791112901185</v>
      </c>
      <c r="AD55" s="2">
        <f t="shared" si="33"/>
        <v>75.132974703874368</v>
      </c>
      <c r="AE55">
        <f t="shared" si="34"/>
        <v>8.1653911011393757E-2</v>
      </c>
      <c r="AF55" s="3">
        <f t="shared" si="52"/>
        <v>4</v>
      </c>
      <c r="AG55">
        <f t="shared" si="53"/>
        <v>4.0816539110113936</v>
      </c>
      <c r="AH55">
        <f t="shared" si="21"/>
        <v>31.2</v>
      </c>
      <c r="AI55">
        <f t="shared" si="22"/>
        <v>0.13255153229667402</v>
      </c>
      <c r="AJ55">
        <f t="shared" si="23"/>
        <v>7.5948673606243258</v>
      </c>
      <c r="AK55">
        <f t="shared" si="24"/>
        <v>1.703301532296674</v>
      </c>
      <c r="AL55">
        <f t="shared" si="35"/>
        <v>97.59486736062432</v>
      </c>
      <c r="AM55">
        <f t="shared" si="38"/>
        <v>30.883315846439988</v>
      </c>
      <c r="AN55">
        <v>30.95</v>
      </c>
      <c r="AO55">
        <f>AN$55*COS(AI55)</f>
        <v>30.678503526127543</v>
      </c>
      <c r="AP55">
        <f t="shared" si="45"/>
        <v>4.0816539110113936</v>
      </c>
      <c r="AQ55">
        <f>4+AO55-AO$55</f>
        <v>4</v>
      </c>
      <c r="AS55">
        <v>0</v>
      </c>
      <c r="AT55">
        <v>4</v>
      </c>
    </row>
    <row r="56" spans="1:46" x14ac:dyDescent="0.2">
      <c r="A56">
        <v>41</v>
      </c>
      <c r="B56">
        <f t="shared" si="7"/>
        <v>4.1000000000000005</v>
      </c>
      <c r="C56">
        <f t="shared" si="8"/>
        <v>0.13582520021798644</v>
      </c>
      <c r="D56">
        <f t="shared" si="9"/>
        <v>7.7824402480463339</v>
      </c>
      <c r="E56">
        <f t="shared" si="10"/>
        <v>30.278870520546171</v>
      </c>
      <c r="F56">
        <f t="shared" si="11"/>
        <v>0.27887052054617101</v>
      </c>
      <c r="G56">
        <f t="shared" si="27"/>
        <v>3.6571550334251164</v>
      </c>
      <c r="H56">
        <f t="shared" si="44"/>
        <v>3.638819718583437</v>
      </c>
      <c r="I56">
        <f t="shared" si="44"/>
        <v>3.6387273304476282</v>
      </c>
      <c r="J56">
        <f t="shared" si="44"/>
        <v>3.6387268625639506</v>
      </c>
      <c r="K56">
        <f t="shared" si="44"/>
        <v>3.638726860194375</v>
      </c>
      <c r="L56">
        <f t="shared" si="44"/>
        <v>3.6387268601823739</v>
      </c>
      <c r="M56">
        <f t="shared" si="44"/>
        <v>3.6387268601823131</v>
      </c>
      <c r="N56">
        <f t="shared" si="43"/>
        <v>3.6387268601823131</v>
      </c>
      <c r="O56">
        <f t="shared" si="43"/>
        <v>3.6387268601823131</v>
      </c>
      <c r="P56">
        <f t="shared" si="43"/>
        <v>3.6387268601823131</v>
      </c>
      <c r="Q56">
        <f t="shared" si="43"/>
        <v>3.6387268601823131</v>
      </c>
      <c r="R56">
        <f t="shared" si="43"/>
        <v>3.6387268601823131</v>
      </c>
      <c r="S56">
        <f t="shared" si="43"/>
        <v>3.6387268601823131</v>
      </c>
      <c r="T56">
        <f t="shared" si="49"/>
        <v>7.1045220048439564E-2</v>
      </c>
      <c r="U56">
        <f t="shared" si="14"/>
        <v>4.0707113190256639</v>
      </c>
      <c r="V56">
        <f t="shared" si="29"/>
        <v>1.2030348361956955</v>
      </c>
      <c r="W56" s="1">
        <f t="shared" si="50"/>
        <v>1.2945142479049987</v>
      </c>
      <c r="X56">
        <f t="shared" si="30"/>
        <v>0.609375</v>
      </c>
      <c r="Y56">
        <f>$AS$5</f>
        <v>3.4375</v>
      </c>
      <c r="Z56">
        <f t="shared" si="31"/>
        <v>7.3098702959968051E-2</v>
      </c>
      <c r="AA56">
        <f t="shared" si="17"/>
        <v>4.1883706932338844</v>
      </c>
      <c r="AB56">
        <f t="shared" si="32"/>
        <v>1.203213205804545</v>
      </c>
      <c r="AC56" s="1">
        <f t="shared" si="51"/>
        <v>1.2623108704465911</v>
      </c>
      <c r="AD56" s="2">
        <f t="shared" si="33"/>
        <v>72.327218424442592</v>
      </c>
      <c r="AE56">
        <f t="shared" si="34"/>
        <v>8.7875017055194099E-2</v>
      </c>
      <c r="AF56">
        <f t="shared" si="52"/>
        <v>4.1000000000000005</v>
      </c>
      <c r="AG56">
        <f t="shared" si="53"/>
        <v>4.1878750170551946</v>
      </c>
      <c r="AH56">
        <f t="shared" si="21"/>
        <v>31.2</v>
      </c>
      <c r="AI56">
        <f t="shared" si="22"/>
        <v>0.13582520021798644</v>
      </c>
      <c r="AJ56">
        <f t="shared" si="23"/>
        <v>7.7824402480463339</v>
      </c>
      <c r="AK56">
        <f t="shared" si="24"/>
        <v>1.7065752002179866</v>
      </c>
      <c r="AL56">
        <f t="shared" si="35"/>
        <v>97.782440248046328</v>
      </c>
      <c r="AM56">
        <f t="shared" si="38"/>
        <v>30.927835462840076</v>
      </c>
      <c r="AN56">
        <v>30.95</v>
      </c>
      <c r="AO56">
        <f t="shared" ref="AO56:AO64" si="54">AN$55*COS(AI56)</f>
        <v>30.664948329890731</v>
      </c>
      <c r="AP56">
        <f t="shared" si="45"/>
        <v>4.1878750170551946</v>
      </c>
      <c r="AQ56">
        <f t="shared" ref="AQ56:AQ64" si="55">4+AO56-AO$55</f>
        <v>3.9864448037631917</v>
      </c>
    </row>
    <row r="57" spans="1:46" x14ac:dyDescent="0.2">
      <c r="A57">
        <v>42</v>
      </c>
      <c r="B57">
        <f t="shared" si="7"/>
        <v>4.2</v>
      </c>
      <c r="C57">
        <f t="shared" si="8"/>
        <v>0.13909594148207133</v>
      </c>
      <c r="D57">
        <f t="shared" si="9"/>
        <v>7.9698454454155137</v>
      </c>
      <c r="E57">
        <f t="shared" si="10"/>
        <v>30.292573347274409</v>
      </c>
      <c r="F57">
        <f t="shared" si="11"/>
        <v>0.2925733472744092</v>
      </c>
      <c r="G57">
        <f t="shared" si="27"/>
        <v>3.6136106600302109</v>
      </c>
      <c r="H57">
        <f t="shared" si="44"/>
        <v>3.594387435236174</v>
      </c>
      <c r="I57">
        <f t="shared" si="44"/>
        <v>3.5942846270725743</v>
      </c>
      <c r="J57">
        <f t="shared" si="44"/>
        <v>3.5942840742855351</v>
      </c>
      <c r="K57">
        <f t="shared" si="44"/>
        <v>3.5942840713131803</v>
      </c>
      <c r="L57">
        <f t="shared" si="44"/>
        <v>3.5942840712971984</v>
      </c>
      <c r="M57">
        <f t="shared" si="44"/>
        <v>3.5942840712971122</v>
      </c>
      <c r="N57">
        <f t="shared" si="43"/>
        <v>3.5942840712971114</v>
      </c>
      <c r="O57">
        <f t="shared" si="43"/>
        <v>3.5942840712971114</v>
      </c>
      <c r="P57">
        <f t="shared" si="43"/>
        <v>3.5942840712971114</v>
      </c>
      <c r="Q57">
        <f t="shared" si="43"/>
        <v>3.5942840712971114</v>
      </c>
      <c r="R57">
        <f t="shared" si="43"/>
        <v>3.5942840712971114</v>
      </c>
      <c r="S57">
        <f t="shared" si="43"/>
        <v>3.5942840712971114</v>
      </c>
      <c r="T57">
        <f t="shared" si="49"/>
        <v>7.3197256855953019E-2</v>
      </c>
      <c r="U57">
        <f t="shared" si="14"/>
        <v>4.1940175820695664</v>
      </c>
      <c r="V57">
        <f t="shared" si="29"/>
        <v>1.2032218953256772</v>
      </c>
      <c r="W57" s="1">
        <f t="shared" si="50"/>
        <v>1.2945142479049989</v>
      </c>
      <c r="X57">
        <f t="shared" si="30"/>
        <v>0.609375</v>
      </c>
      <c r="Y57">
        <f t="shared" ref="Y57:Y65" si="56">$AS$5</f>
        <v>3.4375</v>
      </c>
      <c r="Z57">
        <f t="shared" si="31"/>
        <v>7.4850960755214691E-2</v>
      </c>
      <c r="AA57">
        <f t="shared" si="17"/>
        <v>4.2887706305709514</v>
      </c>
      <c r="AB57">
        <f t="shared" si="32"/>
        <v>1.2033694651835933</v>
      </c>
      <c r="AC57" s="1">
        <f t="shared" si="51"/>
        <v>1.269348772370577</v>
      </c>
      <c r="AD57" s="2">
        <f t="shared" si="33"/>
        <v>72.730472394303305</v>
      </c>
      <c r="AE57">
        <f t="shared" si="34"/>
        <v>8.9989275673535138E-2</v>
      </c>
      <c r="AF57">
        <f t="shared" si="52"/>
        <v>4.2</v>
      </c>
      <c r="AG57">
        <f t="shared" si="53"/>
        <v>4.2899892756735349</v>
      </c>
      <c r="AH57">
        <f t="shared" si="21"/>
        <v>31.2</v>
      </c>
      <c r="AI57">
        <f t="shared" si="22"/>
        <v>0.13909594148207133</v>
      </c>
      <c r="AJ57">
        <f t="shared" si="23"/>
        <v>7.9698454454155137</v>
      </c>
      <c r="AK57">
        <f t="shared" si="24"/>
        <v>1.7098459414820715</v>
      </c>
      <c r="AL57">
        <f t="shared" si="35"/>
        <v>97.969845445415515</v>
      </c>
      <c r="AM57">
        <f t="shared" si="38"/>
        <v>30.941622569609802</v>
      </c>
      <c r="AN57">
        <v>30.95</v>
      </c>
      <c r="AO57">
        <f t="shared" si="54"/>
        <v>30.651077059570518</v>
      </c>
      <c r="AP57">
        <f t="shared" si="45"/>
        <v>4.2899892756735349</v>
      </c>
      <c r="AQ57">
        <f t="shared" si="55"/>
        <v>3.9725735334429757</v>
      </c>
    </row>
    <row r="58" spans="1:46" x14ac:dyDescent="0.2">
      <c r="A58">
        <v>43</v>
      </c>
      <c r="B58">
        <f t="shared" si="7"/>
        <v>4.3</v>
      </c>
      <c r="C58">
        <f t="shared" si="8"/>
        <v>0.14236369012792366</v>
      </c>
      <c r="D58">
        <f t="shared" si="9"/>
        <v>8.1570791733332033</v>
      </c>
      <c r="E58">
        <f t="shared" si="10"/>
        <v>30.306599941266917</v>
      </c>
      <c r="F58">
        <f t="shared" si="11"/>
        <v>0.30659994126691714</v>
      </c>
      <c r="G58">
        <f t="shared" si="27"/>
        <v>3.5693075338120401</v>
      </c>
      <c r="H58">
        <f t="shared" si="44"/>
        <v>3.549176666845606</v>
      </c>
      <c r="I58">
        <f t="shared" si="44"/>
        <v>3.5490624849260057</v>
      </c>
      <c r="J58">
        <f t="shared" si="44"/>
        <v>3.5490618335938433</v>
      </c>
      <c r="K58">
        <f t="shared" si="44"/>
        <v>3.5490618298783048</v>
      </c>
      <c r="L58">
        <f t="shared" si="44"/>
        <v>3.5490618298571097</v>
      </c>
      <c r="M58">
        <f t="shared" si="44"/>
        <v>3.5490618298569885</v>
      </c>
      <c r="N58">
        <f t="shared" si="43"/>
        <v>3.549061829856988</v>
      </c>
      <c r="O58">
        <f t="shared" si="43"/>
        <v>3.549061829856988</v>
      </c>
      <c r="P58">
        <f t="shared" si="43"/>
        <v>3.549061829856988</v>
      </c>
      <c r="Q58">
        <f t="shared" si="43"/>
        <v>3.549061829856988</v>
      </c>
      <c r="R58">
        <f t="shared" si="43"/>
        <v>3.549061829856988</v>
      </c>
      <c r="S58">
        <f t="shared" si="43"/>
        <v>3.549061829856988</v>
      </c>
      <c r="T58">
        <f t="shared" si="49"/>
        <v>7.5385163016896586E-2</v>
      </c>
      <c r="U58">
        <f t="shared" si="14"/>
        <v>4.3193790682926574</v>
      </c>
      <c r="V58">
        <f t="shared" si="29"/>
        <v>1.203417846287075</v>
      </c>
      <c r="W58" s="1">
        <f t="shared" si="50"/>
        <v>1.2945142479049989</v>
      </c>
      <c r="X58">
        <f t="shared" si="30"/>
        <v>0.609375</v>
      </c>
      <c r="Y58">
        <f t="shared" si="56"/>
        <v>3.4375</v>
      </c>
      <c r="Z58">
        <f t="shared" si="31"/>
        <v>7.6601044024751083E-2</v>
      </c>
      <c r="AA58">
        <f t="shared" si="17"/>
        <v>4.3890459730877591</v>
      </c>
      <c r="AB58">
        <f t="shared" si="32"/>
        <v>1.2035292600900807</v>
      </c>
      <c r="AC58" s="1">
        <f t="shared" si="51"/>
        <v>1.2765528182618897</v>
      </c>
      <c r="AD58" s="2">
        <f t="shared" si="33"/>
        <v>73.143245993041589</v>
      </c>
      <c r="AE58">
        <f t="shared" si="34"/>
        <v>9.2101465205377056E-2</v>
      </c>
      <c r="AF58">
        <f t="shared" si="52"/>
        <v>4.3</v>
      </c>
      <c r="AG58">
        <f t="shared" si="53"/>
        <v>4.3921014652053767</v>
      </c>
      <c r="AH58">
        <f t="shared" si="21"/>
        <v>31.2</v>
      </c>
      <c r="AI58">
        <f t="shared" si="22"/>
        <v>0.14236369012792366</v>
      </c>
      <c r="AJ58">
        <f t="shared" si="23"/>
        <v>8.1570791733332033</v>
      </c>
      <c r="AK58">
        <f t="shared" si="24"/>
        <v>1.7131136901279238</v>
      </c>
      <c r="AL58">
        <f t="shared" si="35"/>
        <v>98.157079173333202</v>
      </c>
      <c r="AM58">
        <f t="shared" si="38"/>
        <v>30.95573535056549</v>
      </c>
      <c r="AN58">
        <v>30.95</v>
      </c>
      <c r="AO58">
        <f t="shared" si="54"/>
        <v>30.636891033616408</v>
      </c>
      <c r="AP58">
        <f t="shared" si="45"/>
        <v>4.3921014652053767</v>
      </c>
      <c r="AQ58">
        <f t="shared" si="55"/>
        <v>3.9583875074888653</v>
      </c>
    </row>
    <row r="59" spans="1:46" x14ac:dyDescent="0.2">
      <c r="A59">
        <v>44</v>
      </c>
      <c r="B59">
        <f t="shared" si="7"/>
        <v>4.4000000000000004</v>
      </c>
      <c r="C59">
        <f t="shared" si="8"/>
        <v>0.14562838057082264</v>
      </c>
      <c r="D59">
        <f t="shared" si="9"/>
        <v>8.3441376739608693</v>
      </c>
      <c r="E59">
        <f t="shared" si="10"/>
        <v>30.320949853195561</v>
      </c>
      <c r="F59">
        <f t="shared" si="11"/>
        <v>0.32094985319556102</v>
      </c>
      <c r="G59">
        <f t="shared" si="27"/>
        <v>3.5242659829452894</v>
      </c>
      <c r="H59">
        <f t="shared" si="44"/>
        <v>3.5032078555523198</v>
      </c>
      <c r="I59">
        <f t="shared" si="44"/>
        <v>3.5030812730748933</v>
      </c>
      <c r="J59">
        <f t="shared" si="44"/>
        <v>3.5030805075736526</v>
      </c>
      <c r="K59">
        <f t="shared" si="44"/>
        <v>3.5030805029441541</v>
      </c>
      <c r="L59">
        <f t="shared" si="44"/>
        <v>3.503080502916156</v>
      </c>
      <c r="M59">
        <f t="shared" si="44"/>
        <v>3.5030805029159864</v>
      </c>
      <c r="N59">
        <f t="shared" si="43"/>
        <v>3.5030805029159859</v>
      </c>
      <c r="O59">
        <f t="shared" si="43"/>
        <v>3.5030805029159859</v>
      </c>
      <c r="P59">
        <f t="shared" si="43"/>
        <v>3.5030805029159859</v>
      </c>
      <c r="Q59">
        <f t="shared" si="43"/>
        <v>3.5030805029159859</v>
      </c>
      <c r="R59">
        <f t="shared" si="43"/>
        <v>3.5030805029159859</v>
      </c>
      <c r="S59">
        <f t="shared" si="43"/>
        <v>3.5030805029159859</v>
      </c>
      <c r="T59">
        <f t="shared" si="49"/>
        <v>7.7610573262349838E-2</v>
      </c>
      <c r="U59">
        <f t="shared" si="14"/>
        <v>4.4468894436488844</v>
      </c>
      <c r="V59">
        <f t="shared" si="29"/>
        <v>1.2036231332617551</v>
      </c>
      <c r="W59" s="1">
        <f t="shared" si="50"/>
        <v>1.2945142479049987</v>
      </c>
      <c r="X59">
        <f t="shared" si="30"/>
        <v>0.609375</v>
      </c>
      <c r="Y59">
        <f t="shared" si="56"/>
        <v>3.4375</v>
      </c>
      <c r="Z59">
        <f t="shared" si="31"/>
        <v>7.8348905691209433E-2</v>
      </c>
      <c r="AA59">
        <f t="shared" si="17"/>
        <v>4.4891940233702678</v>
      </c>
      <c r="AB59">
        <f t="shared" si="32"/>
        <v>1.2036925746413369</v>
      </c>
      <c r="AC59" s="1">
        <f t="shared" si="51"/>
        <v>1.2839227673083256</v>
      </c>
      <c r="AD59" s="2">
        <f t="shared" si="33"/>
        <v>73.565525422727546</v>
      </c>
      <c r="AE59">
        <f t="shared" si="34"/>
        <v>9.4211539880688075E-2</v>
      </c>
      <c r="AF59">
        <f t="shared" si="52"/>
        <v>4.4000000000000004</v>
      </c>
      <c r="AG59">
        <f t="shared" si="53"/>
        <v>4.4942115398806886</v>
      </c>
      <c r="AH59">
        <f t="shared" si="21"/>
        <v>31.2</v>
      </c>
      <c r="AI59">
        <f t="shared" si="22"/>
        <v>0.14562838057082264</v>
      </c>
      <c r="AJ59">
        <f t="shared" si="23"/>
        <v>8.3441376739608693</v>
      </c>
      <c r="AK59">
        <f t="shared" si="24"/>
        <v>1.7163783805708228</v>
      </c>
      <c r="AL59">
        <f t="shared" si="35"/>
        <v>98.344137673960873</v>
      </c>
      <c r="AM59">
        <f t="shared" si="38"/>
        <v>30.97017334781254</v>
      </c>
      <c r="AN59">
        <v>30.95</v>
      </c>
      <c r="AO59">
        <f t="shared" si="54"/>
        <v>30.622391597080664</v>
      </c>
      <c r="AP59">
        <f t="shared" si="45"/>
        <v>4.4942115398806886</v>
      </c>
      <c r="AQ59">
        <f t="shared" si="55"/>
        <v>3.9438880709531219</v>
      </c>
      <c r="AS59">
        <f>(AO59-AO$55)/(AP59-AP$55)*0.5</f>
        <v>-6.8004958726209014E-2</v>
      </c>
      <c r="AT59">
        <v>4.5</v>
      </c>
    </row>
    <row r="60" spans="1:46" x14ac:dyDescent="0.2">
      <c r="A60">
        <v>45</v>
      </c>
      <c r="B60">
        <f t="shared" si="7"/>
        <v>4.5</v>
      </c>
      <c r="C60">
        <f t="shared" si="8"/>
        <v>0.14888994760949725</v>
      </c>
      <c r="D60">
        <f t="shared" si="9"/>
        <v>8.5310172114306884</v>
      </c>
      <c r="E60">
        <f t="shared" si="10"/>
        <v>30.335622624235025</v>
      </c>
      <c r="F60">
        <f t="shared" si="11"/>
        <v>0.33562262423502531</v>
      </c>
      <c r="G60">
        <f t="shared" si="27"/>
        <v>3.478506765269219</v>
      </c>
      <c r="H60">
        <f t="shared" si="44"/>
        <v>3.4565018752936694</v>
      </c>
      <c r="I60">
        <f t="shared" si="44"/>
        <v>3.4563617870772276</v>
      </c>
      <c r="J60">
        <f t="shared" si="44"/>
        <v>3.4563608895292597</v>
      </c>
      <c r="K60">
        <f t="shared" si="44"/>
        <v>3.4563608837784177</v>
      </c>
      <c r="L60">
        <f t="shared" si="44"/>
        <v>3.4563608837415707</v>
      </c>
      <c r="M60">
        <f t="shared" si="44"/>
        <v>3.456360883741334</v>
      </c>
      <c r="N60">
        <f t="shared" si="43"/>
        <v>3.4563608837413327</v>
      </c>
      <c r="O60">
        <f t="shared" si="43"/>
        <v>3.4563608837413327</v>
      </c>
      <c r="P60">
        <f t="shared" si="43"/>
        <v>3.4563608837413327</v>
      </c>
      <c r="Q60">
        <f t="shared" si="43"/>
        <v>3.4563608837413327</v>
      </c>
      <c r="R60">
        <f t="shared" si="43"/>
        <v>3.4563608837413327</v>
      </c>
      <c r="S60">
        <f t="shared" si="43"/>
        <v>3.4563608837413327</v>
      </c>
      <c r="T60">
        <f t="shared" si="49"/>
        <v>7.9875200526738438E-2</v>
      </c>
      <c r="U60">
        <f t="shared" si="14"/>
        <v>4.5766468549460191</v>
      </c>
      <c r="V60">
        <f t="shared" si="29"/>
        <v>1.2038382313188425</v>
      </c>
      <c r="W60" s="1">
        <f t="shared" si="50"/>
        <v>1.2945142479049987</v>
      </c>
      <c r="X60">
        <f t="shared" si="30"/>
        <v>0.609375</v>
      </c>
      <c r="Y60">
        <f t="shared" si="56"/>
        <v>3.4375</v>
      </c>
      <c r="Z60">
        <f t="shared" si="31"/>
        <v>8.0094498993970614E-2</v>
      </c>
      <c r="AA60">
        <f t="shared" si="17"/>
        <v>4.5892121021533372</v>
      </c>
      <c r="AB60">
        <f t="shared" si="32"/>
        <v>1.2038593926414869</v>
      </c>
      <c r="AC60" s="1">
        <f t="shared" si="51"/>
        <v>1.2914583736287544</v>
      </c>
      <c r="AD60" s="2">
        <f t="shared" si="33"/>
        <v>73.99729659499468</v>
      </c>
      <c r="AE60">
        <f t="shared" si="34"/>
        <v>9.631945416752373E-2</v>
      </c>
      <c r="AF60">
        <f t="shared" si="52"/>
        <v>4.5</v>
      </c>
      <c r="AG60">
        <f t="shared" si="53"/>
        <v>4.5963194541675234</v>
      </c>
      <c r="AH60">
        <f t="shared" si="21"/>
        <v>31.2</v>
      </c>
      <c r="AI60">
        <f t="shared" si="22"/>
        <v>0.14888994760949725</v>
      </c>
      <c r="AJ60">
        <f t="shared" si="23"/>
        <v>8.5310172114306884</v>
      </c>
      <c r="AK60">
        <f t="shared" si="24"/>
        <v>1.7196399476094975</v>
      </c>
      <c r="AL60">
        <f t="shared" si="35"/>
        <v>98.531017211430694</v>
      </c>
      <c r="AM60">
        <f t="shared" si="38"/>
        <v>30.9849360937902</v>
      </c>
      <c r="AN60">
        <v>30.95</v>
      </c>
      <c r="AO60">
        <f t="shared" si="54"/>
        <v>30.607580121273806</v>
      </c>
      <c r="AP60">
        <f t="shared" si="45"/>
        <v>4.5963194541675234</v>
      </c>
      <c r="AQ60">
        <f t="shared" si="55"/>
        <v>3.9290765951462632</v>
      </c>
    </row>
    <row r="61" spans="1:46" x14ac:dyDescent="0.2">
      <c r="A61">
        <v>46</v>
      </c>
      <c r="B61">
        <f t="shared" si="7"/>
        <v>4.6000000000000005</v>
      </c>
      <c r="C61">
        <f t="shared" si="8"/>
        <v>0.15214832643317483</v>
      </c>
      <c r="D61">
        <f t="shared" si="9"/>
        <v>8.7177140722493931</v>
      </c>
      <c r="E61">
        <f t="shared" si="10"/>
        <v>30.350617786134105</v>
      </c>
      <c r="F61">
        <f t="shared" si="11"/>
        <v>0.3506177861341051</v>
      </c>
      <c r="G61">
        <f t="shared" si="27"/>
        <v>3.4320510650622507</v>
      </c>
      <c r="H61">
        <f t="shared" si="44"/>
        <v>3.4090800285430789</v>
      </c>
      <c r="I61">
        <f t="shared" si="44"/>
        <v>3.4089252452835646</v>
      </c>
      <c r="J61">
        <f t="shared" si="44"/>
        <v>3.4089241952488734</v>
      </c>
      <c r="K61">
        <f t="shared" si="44"/>
        <v>3.4089241881252144</v>
      </c>
      <c r="L61">
        <f t="shared" si="44"/>
        <v>3.4089241880768859</v>
      </c>
      <c r="M61">
        <f t="shared" si="44"/>
        <v>3.4089241880765582</v>
      </c>
      <c r="N61">
        <f t="shared" si="44"/>
        <v>3.4089241880765555</v>
      </c>
      <c r="O61">
        <f t="shared" si="44"/>
        <v>3.4089241880765555</v>
      </c>
      <c r="P61">
        <f t="shared" si="44"/>
        <v>3.4089241880765555</v>
      </c>
      <c r="Q61">
        <f t="shared" si="44"/>
        <v>3.4089241880765555</v>
      </c>
      <c r="R61">
        <f t="shared" si="44"/>
        <v>3.4089241880765555</v>
      </c>
      <c r="S61">
        <f t="shared" si="44"/>
        <v>3.4089241880765555</v>
      </c>
      <c r="T61">
        <f t="shared" si="49"/>
        <v>8.218084135338774E-2</v>
      </c>
      <c r="U61">
        <f t="shared" si="14"/>
        <v>4.7087542395702027</v>
      </c>
      <c r="V61">
        <f t="shared" si="29"/>
        <v>1.2040636489003744</v>
      </c>
      <c r="W61" s="1">
        <f t="shared" si="50"/>
        <v>1.2945142479049987</v>
      </c>
      <c r="X61">
        <f t="shared" si="30"/>
        <v>0.609375</v>
      </c>
      <c r="Y61">
        <f t="shared" si="56"/>
        <v>3.4375</v>
      </c>
      <c r="Z61">
        <f t="shared" si="31"/>
        <v>8.1837777494870909E-2</v>
      </c>
      <c r="AA61">
        <f t="shared" si="17"/>
        <v>4.6890975486477044</v>
      </c>
      <c r="AB61">
        <f t="shared" si="32"/>
        <v>1.2040296975854041</v>
      </c>
      <c r="AC61" s="1">
        <f t="shared" si="51"/>
        <v>1.2991593863126685</v>
      </c>
      <c r="AD61" s="2">
        <f t="shared" si="33"/>
        <v>74.438545133305837</v>
      </c>
      <c r="AE61">
        <f t="shared" si="34"/>
        <v>9.8425162776597935E-2</v>
      </c>
      <c r="AF61">
        <f t="shared" si="52"/>
        <v>4.6000000000000005</v>
      </c>
      <c r="AG61">
        <f t="shared" si="53"/>
        <v>4.6984251627765987</v>
      </c>
      <c r="AH61">
        <f t="shared" si="21"/>
        <v>31.2</v>
      </c>
      <c r="AI61">
        <f t="shared" si="22"/>
        <v>0.15214832643317483</v>
      </c>
      <c r="AJ61">
        <f t="shared" si="23"/>
        <v>8.7177140722493931</v>
      </c>
      <c r="AK61">
        <f t="shared" si="24"/>
        <v>1.722898326433175</v>
      </c>
      <c r="AL61">
        <f t="shared" si="35"/>
        <v>98.717714072249393</v>
      </c>
      <c r="AM61">
        <f t="shared" si="38"/>
        <v>31.000023111345097</v>
      </c>
      <c r="AN61">
        <v>30.95</v>
      </c>
      <c r="AO61">
        <f t="shared" si="54"/>
        <v>30.592458003414734</v>
      </c>
      <c r="AP61">
        <f t="shared" si="45"/>
        <v>4.6984251627765987</v>
      </c>
      <c r="AQ61">
        <f t="shared" si="55"/>
        <v>3.9139544772871915</v>
      </c>
    </row>
    <row r="62" spans="1:46" x14ac:dyDescent="0.2">
      <c r="A62">
        <v>47</v>
      </c>
      <c r="B62">
        <f t="shared" si="7"/>
        <v>4.7</v>
      </c>
      <c r="C62">
        <f t="shared" si="8"/>
        <v>0.15540345262851127</v>
      </c>
      <c r="D62">
        <f t="shared" si="9"/>
        <v>8.9042245656953778</v>
      </c>
      <c r="E62">
        <f t="shared" si="10"/>
        <v>30.365934861288235</v>
      </c>
      <c r="F62">
        <f t="shared" si="11"/>
        <v>0.36593486128823471</v>
      </c>
      <c r="G62">
        <f t="shared" si="27"/>
        <v>3.3849204897609644</v>
      </c>
      <c r="H62">
        <f t="shared" si="44"/>
        <v>3.3609640429932952</v>
      </c>
      <c r="I62">
        <f t="shared" si="44"/>
        <v>3.3607932850398061</v>
      </c>
      <c r="J62">
        <f t="shared" si="44"/>
        <v>3.3607920591649152</v>
      </c>
      <c r="K62">
        <f t="shared" si="44"/>
        <v>3.3607920503638837</v>
      </c>
      <c r="L62">
        <f t="shared" si="44"/>
        <v>3.3607920503006974</v>
      </c>
      <c r="M62">
        <f t="shared" si="44"/>
        <v>3.360792050300244</v>
      </c>
      <c r="N62">
        <f t="shared" si="44"/>
        <v>3.3607920503002404</v>
      </c>
      <c r="O62">
        <f t="shared" si="44"/>
        <v>3.3607920503002404</v>
      </c>
      <c r="P62">
        <f t="shared" si="44"/>
        <v>3.3607920503002404</v>
      </c>
      <c r="Q62">
        <f t="shared" si="44"/>
        <v>3.3607920503002404</v>
      </c>
      <c r="R62">
        <f t="shared" si="44"/>
        <v>3.3607920503002404</v>
      </c>
      <c r="S62">
        <f t="shared" si="44"/>
        <v>3.3607920503002404</v>
      </c>
      <c r="T62">
        <f t="shared" si="49"/>
        <v>8.4529381737393605E-2</v>
      </c>
      <c r="U62">
        <f t="shared" si="14"/>
        <v>4.8433196602676585</v>
      </c>
      <c r="V62">
        <f t="shared" si="29"/>
        <v>1.2042999305504245</v>
      </c>
      <c r="W62" s="1">
        <f t="shared" si="50"/>
        <v>1.2945142479049987</v>
      </c>
      <c r="X62">
        <f t="shared" si="30"/>
        <v>0.609375</v>
      </c>
      <c r="Y62">
        <f t="shared" si="56"/>
        <v>3.4375</v>
      </c>
      <c r="Z62">
        <f t="shared" si="31"/>
        <v>8.3578695083804236E-2</v>
      </c>
      <c r="AA62">
        <f t="shared" si="17"/>
        <v>4.7888477208609777</v>
      </c>
      <c r="AB62">
        <f t="shared" si="32"/>
        <v>1.2042034726627251</v>
      </c>
      <c r="AC62" s="1">
        <f t="shared" si="51"/>
        <v>1.3070255494604031</v>
      </c>
      <c r="AD62" s="2">
        <f t="shared" si="33"/>
        <v>74.889256375257858</v>
      </c>
      <c r="AE62">
        <f t="shared" si="34"/>
        <v>0.10052862066579218</v>
      </c>
      <c r="AF62">
        <f t="shared" si="52"/>
        <v>4.7</v>
      </c>
      <c r="AG62">
        <f t="shared" si="53"/>
        <v>4.8005286206657924</v>
      </c>
      <c r="AH62">
        <f t="shared" si="21"/>
        <v>31.2</v>
      </c>
      <c r="AI62">
        <f t="shared" si="22"/>
        <v>0.15540345262851127</v>
      </c>
      <c r="AJ62">
        <f t="shared" si="23"/>
        <v>8.9042245656953778</v>
      </c>
      <c r="AK62">
        <f t="shared" si="24"/>
        <v>1.7261534526285114</v>
      </c>
      <c r="AL62">
        <f t="shared" si="35"/>
        <v>98.904224565695372</v>
      </c>
      <c r="AM62">
        <f t="shared" si="38"/>
        <v>31.015433913805801</v>
      </c>
      <c r="AN62">
        <v>30.95</v>
      </c>
      <c r="AO62">
        <f t="shared" si="54"/>
        <v>30.57702666627566</v>
      </c>
      <c r="AP62">
        <f t="shared" si="45"/>
        <v>4.8005286206657924</v>
      </c>
      <c r="AQ62">
        <f t="shared" si="55"/>
        <v>3.8985231401481144</v>
      </c>
    </row>
    <row r="63" spans="1:46" x14ac:dyDescent="0.2">
      <c r="A63">
        <v>48</v>
      </c>
      <c r="B63">
        <f t="shared" si="7"/>
        <v>4.8000000000000007</v>
      </c>
      <c r="C63">
        <f t="shared" si="8"/>
        <v>0.15865526218640144</v>
      </c>
      <c r="D63">
        <f t="shared" si="9"/>
        <v>9.0905450242088985</v>
      </c>
      <c r="E63">
        <f t="shared" si="10"/>
        <v>30.381573362813189</v>
      </c>
      <c r="F63">
        <f t="shared" si="11"/>
        <v>0.38157336281318877</v>
      </c>
      <c r="G63">
        <f t="shared" si="27"/>
        <v>3.3371370666247837</v>
      </c>
      <c r="H63">
        <f t="shared" si="44"/>
        <v>3.3121760681848458</v>
      </c>
      <c r="I63">
        <f t="shared" si="44"/>
        <v>3.311987958787793</v>
      </c>
      <c r="J63">
        <f t="shared" si="44"/>
        <v>3.3119865304059362</v>
      </c>
      <c r="K63">
        <f t="shared" si="44"/>
        <v>3.3119865195591012</v>
      </c>
      <c r="L63">
        <f t="shared" si="44"/>
        <v>3.3119865194767328</v>
      </c>
      <c r="M63">
        <f t="shared" si="44"/>
        <v>3.3119865194761076</v>
      </c>
      <c r="N63">
        <f t="shared" si="44"/>
        <v>3.3119865194761031</v>
      </c>
      <c r="O63">
        <f t="shared" si="44"/>
        <v>3.3119865194761031</v>
      </c>
      <c r="P63">
        <f t="shared" si="44"/>
        <v>3.3119865194761031</v>
      </c>
      <c r="Q63">
        <f t="shared" si="44"/>
        <v>3.3119865194761031</v>
      </c>
      <c r="R63">
        <f t="shared" si="44"/>
        <v>3.3119865194761031</v>
      </c>
      <c r="S63">
        <f t="shared" si="44"/>
        <v>3.3119865194761031</v>
      </c>
      <c r="T63">
        <f t="shared" si="49"/>
        <v>8.6922803449295552E-2</v>
      </c>
      <c r="U63">
        <f t="shared" si="14"/>
        <v>4.9804566674751545</v>
      </c>
      <c r="V63">
        <f t="shared" si="29"/>
        <v>1.2045476599152891</v>
      </c>
      <c r="W63" s="1">
        <f t="shared" si="50"/>
        <v>1.2945142479049989</v>
      </c>
      <c r="X63">
        <f t="shared" si="30"/>
        <v>0.609375</v>
      </c>
      <c r="Y63">
        <f t="shared" si="56"/>
        <v>3.4375</v>
      </c>
      <c r="Z63">
        <f t="shared" si="31"/>
        <v>8.5317205984218145E-2</v>
      </c>
      <c r="AA63">
        <f t="shared" si="17"/>
        <v>4.8884599959125463</v>
      </c>
      <c r="AB63">
        <f t="shared" si="32"/>
        <v>1.2043807007619236</v>
      </c>
      <c r="AC63" s="1">
        <f t="shared" si="51"/>
        <v>1.3150566022240073</v>
      </c>
      <c r="AD63" s="2">
        <f t="shared" si="33"/>
        <v>75.349415374923225</v>
      </c>
      <c r="AE63">
        <f t="shared" si="34"/>
        <v>0.10262978304460135</v>
      </c>
      <c r="AF63">
        <f t="shared" si="52"/>
        <v>4.8000000000000007</v>
      </c>
      <c r="AG63">
        <f t="shared" si="53"/>
        <v>4.9026297830446017</v>
      </c>
      <c r="AH63">
        <f t="shared" si="21"/>
        <v>31.2</v>
      </c>
      <c r="AI63">
        <f t="shared" si="22"/>
        <v>0.15865526218640144</v>
      </c>
      <c r="AJ63">
        <f t="shared" si="23"/>
        <v>9.0905450242088985</v>
      </c>
      <c r="AK63">
        <f t="shared" si="24"/>
        <v>1.7294052621864016</v>
      </c>
      <c r="AL63">
        <f t="shared" si="35"/>
        <v>99.090545024208893</v>
      </c>
      <c r="AM63">
        <f t="shared" si="38"/>
        <v>31.031168005058841</v>
      </c>
      <c r="AN63">
        <v>30.95</v>
      </c>
      <c r="AO63">
        <f t="shared" si="54"/>
        <v>30.56128755782203</v>
      </c>
      <c r="AP63">
        <f t="shared" si="45"/>
        <v>4.9026297830446017</v>
      </c>
      <c r="AQ63">
        <f t="shared" si="55"/>
        <v>3.8827840316944844</v>
      </c>
    </row>
    <row r="64" spans="1:46" x14ac:dyDescent="0.2">
      <c r="A64">
        <v>49</v>
      </c>
      <c r="B64">
        <f t="shared" si="7"/>
        <v>4.9000000000000004</v>
      </c>
      <c r="C64">
        <f t="shared" si="8"/>
        <v>0.16190369150866787</v>
      </c>
      <c r="D64">
        <f t="shared" si="9"/>
        <v>9.2766718037753346</v>
      </c>
      <c r="E64">
        <f t="shared" si="10"/>
        <v>30.397532794620027</v>
      </c>
      <c r="F64">
        <f t="shared" si="11"/>
        <v>0.39753279462002666</v>
      </c>
      <c r="G64">
        <f t="shared" si="27"/>
        <v>3.2887232393472008</v>
      </c>
      <c r="H64">
        <f t="shared" si="44"/>
        <v>3.2627386720806131</v>
      </c>
      <c r="I64">
        <f t="shared" si="44"/>
        <v>3.2625317300592336</v>
      </c>
      <c r="J64">
        <f t="shared" si="44"/>
        <v>3.2625300687347396</v>
      </c>
      <c r="K64">
        <f t="shared" si="44"/>
        <v>3.2625300553968222</v>
      </c>
      <c r="L64">
        <f t="shared" si="44"/>
        <v>3.2625300552897389</v>
      </c>
      <c r="M64">
        <f t="shared" si="44"/>
        <v>3.2625300552888796</v>
      </c>
      <c r="N64">
        <f t="shared" si="44"/>
        <v>3.262530055288873</v>
      </c>
      <c r="O64">
        <f t="shared" si="44"/>
        <v>3.262530055288873</v>
      </c>
      <c r="P64">
        <f t="shared" si="44"/>
        <v>3.262530055288873</v>
      </c>
      <c r="Q64">
        <f t="shared" si="44"/>
        <v>3.262530055288873</v>
      </c>
      <c r="R64">
        <f t="shared" si="44"/>
        <v>3.262530055288873</v>
      </c>
      <c r="S64">
        <f t="shared" si="44"/>
        <v>3.262530055288873</v>
      </c>
      <c r="T64">
        <f t="shared" si="49"/>
        <v>8.9363190888084587E-2</v>
      </c>
      <c r="U64">
        <f t="shared" si="14"/>
        <v>5.120284691980018</v>
      </c>
      <c r="V64">
        <f t="shared" si="29"/>
        <v>1.2048074630459509</v>
      </c>
      <c r="W64" s="1">
        <f t="shared" si="50"/>
        <v>1.2945142479049987</v>
      </c>
      <c r="X64">
        <f t="shared" si="30"/>
        <v>0.609375</v>
      </c>
      <c r="Y64">
        <f t="shared" si="56"/>
        <v>3.4375</v>
      </c>
      <c r="Z64">
        <f t="shared" si="31"/>
        <v>8.7053264758502558E-2</v>
      </c>
      <c r="AA64">
        <f t="shared" si="17"/>
        <v>4.9879317703423398</v>
      </c>
      <c r="AB64">
        <f t="shared" si="32"/>
        <v>1.2045613644744417</v>
      </c>
      <c r="AC64" s="1">
        <f t="shared" si="51"/>
        <v>1.3232522788487919</v>
      </c>
      <c r="AD64" s="2">
        <f t="shared" si="33"/>
        <v>75.819006905230793</v>
      </c>
      <c r="AE64">
        <f t="shared" si="34"/>
        <v>0.10472860537851535</v>
      </c>
      <c r="AF64">
        <f t="shared" si="52"/>
        <v>4.9000000000000004</v>
      </c>
      <c r="AG64" s="3">
        <f t="shared" si="53"/>
        <v>5.0047286053785154</v>
      </c>
      <c r="AH64" s="3">
        <f t="shared" si="21"/>
        <v>31.2</v>
      </c>
      <c r="AI64" s="3">
        <f t="shared" si="22"/>
        <v>0.16190369150866787</v>
      </c>
      <c r="AJ64" s="3">
        <f t="shared" si="23"/>
        <v>9.2766718037753346</v>
      </c>
      <c r="AK64" s="3">
        <f t="shared" si="24"/>
        <v>1.7326536915086679</v>
      </c>
      <c r="AL64" s="3">
        <f t="shared" si="35"/>
        <v>99.276671803775329</v>
      </c>
      <c r="AM64" s="3">
        <f t="shared" si="38"/>
        <v>31.047224879625784</v>
      </c>
      <c r="AN64">
        <v>30.95</v>
      </c>
      <c r="AO64">
        <f t="shared" si="54"/>
        <v>30.545242150847603</v>
      </c>
      <c r="AP64">
        <f t="shared" si="45"/>
        <v>5.0047286053785154</v>
      </c>
      <c r="AQ64">
        <f t="shared" si="55"/>
        <v>3.8667386247200568</v>
      </c>
      <c r="AS64">
        <f>(AO64-AO$55)/(AP64-AP$55)</f>
        <v>-0.14436683845103812</v>
      </c>
      <c r="AT64">
        <v>5</v>
      </c>
    </row>
    <row r="65" spans="1:46" x14ac:dyDescent="0.2">
      <c r="A65">
        <v>50</v>
      </c>
      <c r="B65">
        <f t="shared" si="7"/>
        <v>5</v>
      </c>
      <c r="C65">
        <f t="shared" si="8"/>
        <v>0.16514867741462683</v>
      </c>
      <c r="D65">
        <f t="shared" si="9"/>
        <v>9.4626012843013942</v>
      </c>
      <c r="E65">
        <f t="shared" si="10"/>
        <v>30.413812651491099</v>
      </c>
      <c r="F65">
        <f t="shared" si="11"/>
        <v>0.41381265149109936</v>
      </c>
      <c r="G65">
        <f t="shared" si="27"/>
        <v>3.239701864615204</v>
      </c>
      <c r="H65">
        <f t="shared" si="44"/>
        <v>3.2126748375881773</v>
      </c>
      <c r="I65">
        <f t="shared" si="44"/>
        <v>3.2124474693586342</v>
      </c>
      <c r="J65">
        <f t="shared" si="44"/>
        <v>3.2124455403672165</v>
      </c>
      <c r="K65">
        <f t="shared" si="44"/>
        <v>3.2124455240004908</v>
      </c>
      <c r="L65">
        <f t="shared" si="44"/>
        <v>3.2124455238616254</v>
      </c>
      <c r="M65">
        <f t="shared" si="44"/>
        <v>3.2124455238604477</v>
      </c>
      <c r="N65">
        <f t="shared" si="44"/>
        <v>3.2124455238604375</v>
      </c>
      <c r="O65">
        <f t="shared" si="44"/>
        <v>3.212445523860437</v>
      </c>
      <c r="P65">
        <f t="shared" si="44"/>
        <v>3.212445523860437</v>
      </c>
      <c r="Q65">
        <f t="shared" si="44"/>
        <v>3.212445523860437</v>
      </c>
      <c r="R65">
        <f t="shared" si="44"/>
        <v>3.212445523860437</v>
      </c>
      <c r="S65">
        <f t="shared" si="44"/>
        <v>3.212445523860437</v>
      </c>
      <c r="T65">
        <f t="shared" si="49"/>
        <v>9.1852738517788593E-2</v>
      </c>
      <c r="U65">
        <f t="shared" si="14"/>
        <v>5.2629294710176504</v>
      </c>
      <c r="V65">
        <f t="shared" si="29"/>
        <v>1.2050800120381915</v>
      </c>
      <c r="W65" s="1">
        <f t="shared" si="50"/>
        <v>1.2945142479049987</v>
      </c>
      <c r="X65">
        <f t="shared" si="30"/>
        <v>0.609375</v>
      </c>
      <c r="Y65">
        <f t="shared" si="56"/>
        <v>3.4375</v>
      </c>
      <c r="Z65">
        <f t="shared" si="31"/>
        <v>8.8786826313269909E-2</v>
      </c>
      <c r="AA65">
        <f t="shared" si="17"/>
        <v>5.087260460413364</v>
      </c>
      <c r="AB65">
        <f t="shared" si="32"/>
        <v>1.2047454460988793</v>
      </c>
      <c r="AC65" s="1">
        <f t="shared" si="51"/>
        <v>1.3316123087154652</v>
      </c>
      <c r="AD65" s="2">
        <f t="shared" si="33"/>
        <v>76.298015460379986</v>
      </c>
      <c r="AE65">
        <f t="shared" si="34"/>
        <v>0.10682504339333597</v>
      </c>
      <c r="AF65" s="3">
        <f t="shared" si="52"/>
        <v>5</v>
      </c>
      <c r="AG65">
        <f t="shared" si="53"/>
        <v>5.1068250433933358</v>
      </c>
      <c r="AH65">
        <f t="shared" si="21"/>
        <v>31.2</v>
      </c>
      <c r="AI65">
        <f t="shared" si="22"/>
        <v>0.16514867741462683</v>
      </c>
      <c r="AJ65">
        <f t="shared" si="23"/>
        <v>9.4626012843013942</v>
      </c>
      <c r="AK65">
        <f t="shared" si="24"/>
        <v>1.735898677414627</v>
      </c>
      <c r="AL65">
        <f t="shared" si="35"/>
        <v>99.4626012843014</v>
      </c>
      <c r="AM65">
        <f t="shared" si="38"/>
        <v>31.063604022741561</v>
      </c>
      <c r="AN65">
        <v>31.15</v>
      </c>
      <c r="AO65">
        <f>AN$68*COS(AI65)</f>
        <v>30.726170727371276</v>
      </c>
      <c r="AP65">
        <f t="shared" si="45"/>
        <v>5.1068250433933358</v>
      </c>
      <c r="AQ65">
        <f>4+AO65-AO$65</f>
        <v>4</v>
      </c>
      <c r="AS65">
        <v>0</v>
      </c>
      <c r="AT65">
        <v>5</v>
      </c>
    </row>
    <row r="66" spans="1:46" x14ac:dyDescent="0.2">
      <c r="A66">
        <v>51</v>
      </c>
      <c r="B66">
        <f t="shared" si="7"/>
        <v>5.1000000000000005</v>
      </c>
      <c r="C66">
        <f t="shared" si="8"/>
        <v>0.16839015714752992</v>
      </c>
      <c r="D66">
        <f t="shared" si="9"/>
        <v>9.6483298699842059</v>
      </c>
      <c r="E66">
        <f t="shared" si="10"/>
        <v>30.430412419157253</v>
      </c>
      <c r="F66">
        <f t="shared" si="11"/>
        <v>0.43041241915725337</v>
      </c>
      <c r="G66">
        <f t="shared" si="27"/>
        <v>3.1900962086175886</v>
      </c>
      <c r="H66">
        <f t="shared" si="44"/>
        <v>3.1620079590306509</v>
      </c>
      <c r="I66">
        <f t="shared" si="44"/>
        <v>3.1617584499291307</v>
      </c>
      <c r="J66">
        <f t="shared" si="44"/>
        <v>3.161756213664463</v>
      </c>
      <c r="K66">
        <f t="shared" si="44"/>
        <v>3.1617561936199921</v>
      </c>
      <c r="L66">
        <f t="shared" si="44"/>
        <v>3.1617561934403269</v>
      </c>
      <c r="M66">
        <f t="shared" si="44"/>
        <v>3.1617561934387157</v>
      </c>
      <c r="N66">
        <f t="shared" si="44"/>
        <v>3.1617561934387011</v>
      </c>
      <c r="O66">
        <f t="shared" si="44"/>
        <v>3.1617561934387011</v>
      </c>
      <c r="P66">
        <f t="shared" si="44"/>
        <v>3.1617561934387011</v>
      </c>
      <c r="Q66">
        <f t="shared" si="44"/>
        <v>3.1617561934387011</v>
      </c>
      <c r="R66">
        <f t="shared" si="44"/>
        <v>3.1617561934387011</v>
      </c>
      <c r="S66">
        <f t="shared" si="44"/>
        <v>3.1617561934387011</v>
      </c>
      <c r="T66">
        <f t="shared" si="49"/>
        <v>9.4393758948395232E-2</v>
      </c>
      <c r="U66">
        <f t="shared" si="14"/>
        <v>5.4085235112879646</v>
      </c>
      <c r="V66">
        <f t="shared" si="29"/>
        <v>1.2053660290505159</v>
      </c>
      <c r="W66" s="1">
        <f t="shared" si="50"/>
        <v>1.2945142479049987</v>
      </c>
      <c r="X66">
        <f t="shared" si="30"/>
        <v>0.51</v>
      </c>
      <c r="Y66">
        <f>$AS$6</f>
        <v>3.04</v>
      </c>
      <c r="Z66">
        <f t="shared" si="31"/>
        <v>9.6271248636383394E-2</v>
      </c>
      <c r="AA66">
        <f t="shared" si="17"/>
        <v>5.5160989191625047</v>
      </c>
      <c r="AB66">
        <f t="shared" si="32"/>
        <v>1.2055824478992321</v>
      </c>
      <c r="AC66" s="1">
        <f t="shared" si="51"/>
        <v>1.2737433650421666</v>
      </c>
      <c r="AD66" s="2">
        <f t="shared" si="33"/>
        <v>72.982271433261175</v>
      </c>
      <c r="AE66">
        <f t="shared" si="34"/>
        <v>0.11588372915428964</v>
      </c>
      <c r="AF66">
        <f t="shared" si="52"/>
        <v>5.1000000000000005</v>
      </c>
      <c r="AG66">
        <f t="shared" si="53"/>
        <v>5.2158837291542905</v>
      </c>
      <c r="AH66">
        <f t="shared" si="21"/>
        <v>31.2</v>
      </c>
      <c r="AI66">
        <f t="shared" si="22"/>
        <v>0.16839015714752992</v>
      </c>
      <c r="AJ66">
        <f t="shared" si="23"/>
        <v>9.6483298699842059</v>
      </c>
      <c r="AK66">
        <f t="shared" si="24"/>
        <v>1.73914015714753</v>
      </c>
      <c r="AL66">
        <f t="shared" si="35"/>
        <v>99.648329869984209</v>
      </c>
      <c r="AM66">
        <f t="shared" si="38"/>
        <v>31.121861374222934</v>
      </c>
      <c r="AN66">
        <v>31.15</v>
      </c>
      <c r="AO66">
        <f t="shared" ref="AO66:AO74" si="57">AN$68*COS(AI66)</f>
        <v>30.70940962376481</v>
      </c>
      <c r="AP66">
        <f t="shared" si="45"/>
        <v>5.2158837291542905</v>
      </c>
      <c r="AQ66">
        <f t="shared" ref="AQ66:AQ74" si="58">4+AO66-AO$65</f>
        <v>3.9832388963935372</v>
      </c>
    </row>
    <row r="67" spans="1:46" x14ac:dyDescent="0.2">
      <c r="A67">
        <v>52</v>
      </c>
      <c r="B67">
        <f t="shared" si="7"/>
        <v>5.2</v>
      </c>
      <c r="C67">
        <f t="shared" si="8"/>
        <v>0.17162806838087999</v>
      </c>
      <c r="D67">
        <f t="shared" si="9"/>
        <v>9.8338539896732122</v>
      </c>
      <c r="E67">
        <f t="shared" si="10"/>
        <v>30.447331574376101</v>
      </c>
      <c r="F67">
        <f t="shared" si="11"/>
        <v>0.4473315743761006</v>
      </c>
      <c r="G67">
        <f t="shared" si="27"/>
        <v>3.1399299435036836</v>
      </c>
      <c r="H67">
        <f t="shared" si="44"/>
        <v>3.1107618385675426</v>
      </c>
      <c r="I67">
        <f t="shared" si="44"/>
        <v>3.1104883433950681</v>
      </c>
      <c r="J67">
        <f t="shared" si="44"/>
        <v>3.1104857546904632</v>
      </c>
      <c r="K67">
        <f t="shared" si="44"/>
        <v>3.1104857301855104</v>
      </c>
      <c r="L67">
        <f t="shared" si="44"/>
        <v>3.1104857299535436</v>
      </c>
      <c r="M67">
        <f t="shared" si="44"/>
        <v>3.110485729951348</v>
      </c>
      <c r="N67">
        <f t="shared" si="44"/>
        <v>3.1104857299513271</v>
      </c>
      <c r="O67">
        <f t="shared" si="44"/>
        <v>3.1104857299513262</v>
      </c>
      <c r="P67">
        <f t="shared" si="44"/>
        <v>3.1104857299513262</v>
      </c>
      <c r="Q67">
        <f t="shared" si="44"/>
        <v>3.1104857299513262</v>
      </c>
      <c r="R67">
        <f t="shared" si="44"/>
        <v>3.1104857299513262</v>
      </c>
      <c r="S67">
        <f t="shared" si="44"/>
        <v>3.1104857299513262</v>
      </c>
      <c r="T67">
        <f t="shared" si="49"/>
        <v>9.6988691729274115E-2</v>
      </c>
      <c r="U67">
        <f t="shared" si="14"/>
        <v>5.5572065927962253</v>
      </c>
      <c r="V67">
        <f t="shared" si="29"/>
        <v>1.2056662907455786</v>
      </c>
      <c r="W67" s="1">
        <f t="shared" si="50"/>
        <v>1.2945142479049987</v>
      </c>
      <c r="X67">
        <f t="shared" si="30"/>
        <v>0.51</v>
      </c>
      <c r="Y67">
        <f t="shared" ref="Y67:Y75" si="59">$AS$6</f>
        <v>3.04</v>
      </c>
      <c r="Z67">
        <f t="shared" si="31"/>
        <v>9.8110223275460665E-2</v>
      </c>
      <c r="AA67">
        <f t="shared" si="17"/>
        <v>5.6214675122021065</v>
      </c>
      <c r="AB67">
        <f t="shared" si="32"/>
        <v>1.2057986236924696</v>
      </c>
      <c r="AC67" s="1">
        <f t="shared" si="51"/>
        <v>1.2824428616297014</v>
      </c>
      <c r="AD67" s="2">
        <f t="shared" si="33"/>
        <v>73.480730572448266</v>
      </c>
      <c r="AE67">
        <f t="shared" si="34"/>
        <v>0.11811147657469112</v>
      </c>
      <c r="AF67">
        <f t="shared" si="52"/>
        <v>5.2</v>
      </c>
      <c r="AG67">
        <f t="shared" si="53"/>
        <v>5.3181114765746909</v>
      </c>
      <c r="AH67">
        <f t="shared" si="21"/>
        <v>31.2</v>
      </c>
      <c r="AI67">
        <f t="shared" si="22"/>
        <v>0.17162806838087999</v>
      </c>
      <c r="AJ67">
        <f t="shared" si="23"/>
        <v>9.8338539896732122</v>
      </c>
      <c r="AK67">
        <f t="shared" si="24"/>
        <v>1.7423780683808801</v>
      </c>
      <c r="AL67">
        <f t="shared" si="35"/>
        <v>99.833853989673216</v>
      </c>
      <c r="AM67">
        <f t="shared" si="38"/>
        <v>31.138904514762402</v>
      </c>
      <c r="AN67">
        <v>31.15</v>
      </c>
      <c r="AO67">
        <f t="shared" si="57"/>
        <v>30.692344835448814</v>
      </c>
      <c r="AP67">
        <f t="shared" si="45"/>
        <v>5.3181114765746909</v>
      </c>
      <c r="AQ67">
        <f t="shared" si="58"/>
        <v>3.9661741080775386</v>
      </c>
    </row>
    <row r="68" spans="1:46" x14ac:dyDescent="0.2">
      <c r="A68">
        <v>53</v>
      </c>
      <c r="B68">
        <f t="shared" si="7"/>
        <v>5.3000000000000007</v>
      </c>
      <c r="C68">
        <f t="shared" si="8"/>
        <v>0.17486234922462071</v>
      </c>
      <c r="D68">
        <f t="shared" si="9"/>
        <v>10.019170097224805</v>
      </c>
      <c r="E68">
        <f t="shared" si="10"/>
        <v>30.464569585011372</v>
      </c>
      <c r="F68">
        <f t="shared" si="11"/>
        <v>0.4645695850113718</v>
      </c>
      <c r="G68">
        <f t="shared" si="27"/>
        <v>3.0892271437935559</v>
      </c>
      <c r="H68">
        <f t="shared" si="44"/>
        <v>3.058960682566735</v>
      </c>
      <c r="I68">
        <f t="shared" si="44"/>
        <v>3.0586612152736725</v>
      </c>
      <c r="J68">
        <f t="shared" si="44"/>
        <v>3.0586582226258336</v>
      </c>
      <c r="K68">
        <f t="shared" si="44"/>
        <v>3.0586581927166354</v>
      </c>
      <c r="L68">
        <f t="shared" si="44"/>
        <v>3.0586581924177159</v>
      </c>
      <c r="M68">
        <f t="shared" si="44"/>
        <v>3.0586581924147289</v>
      </c>
      <c r="N68">
        <f t="shared" si="44"/>
        <v>3.0586581924146987</v>
      </c>
      <c r="O68">
        <f t="shared" si="44"/>
        <v>3.0586581924146978</v>
      </c>
      <c r="P68">
        <f t="shared" si="44"/>
        <v>3.0586581924146978</v>
      </c>
      <c r="Q68">
        <f t="shared" si="44"/>
        <v>3.0586581924146978</v>
      </c>
      <c r="R68">
        <f t="shared" si="44"/>
        <v>3.0586581924146978</v>
      </c>
      <c r="S68">
        <f t="shared" si="44"/>
        <v>3.0586581924146978</v>
      </c>
      <c r="T68">
        <f t="shared" si="49"/>
        <v>9.9640112931732458E-2</v>
      </c>
      <c r="U68">
        <f t="shared" si="14"/>
        <v>5.7091263179092282</v>
      </c>
      <c r="V68">
        <f t="shared" si="29"/>
        <v>1.205981633207198</v>
      </c>
      <c r="W68" s="1">
        <f t="shared" si="50"/>
        <v>1.2945142479049987</v>
      </c>
      <c r="X68">
        <f t="shared" si="30"/>
        <v>0.51</v>
      </c>
      <c r="Y68">
        <f t="shared" si="59"/>
        <v>3.04</v>
      </c>
      <c r="Z68">
        <f t="shared" si="31"/>
        <v>9.9946438038153423E-2</v>
      </c>
      <c r="AA68">
        <f t="shared" si="17"/>
        <v>5.7266779713091243</v>
      </c>
      <c r="AB68">
        <f t="shared" si="32"/>
        <v>1.2060186225194485</v>
      </c>
      <c r="AC68" s="1">
        <f t="shared" si="51"/>
        <v>1.2913060872974289</v>
      </c>
      <c r="AD68" s="2">
        <f t="shared" si="33"/>
        <v>73.988570973591337</v>
      </c>
      <c r="AE68">
        <f t="shared" si="34"/>
        <v>0.12033668544424868</v>
      </c>
      <c r="AF68">
        <f t="shared" si="52"/>
        <v>5.3000000000000007</v>
      </c>
      <c r="AG68">
        <f t="shared" si="53"/>
        <v>5.4203366854442496</v>
      </c>
      <c r="AH68">
        <f t="shared" si="21"/>
        <v>31.2</v>
      </c>
      <c r="AI68">
        <f t="shared" si="22"/>
        <v>0.17486234922462071</v>
      </c>
      <c r="AJ68">
        <f t="shared" si="23"/>
        <v>10.019170097224805</v>
      </c>
      <c r="AK68">
        <f t="shared" si="24"/>
        <v>1.7456123492246207</v>
      </c>
      <c r="AL68">
        <f t="shared" si="35"/>
        <v>100.0191700972248</v>
      </c>
      <c r="AM68">
        <f t="shared" si="38"/>
        <v>31.156268703378533</v>
      </c>
      <c r="AN68">
        <v>31.15</v>
      </c>
      <c r="AO68">
        <f t="shared" si="57"/>
        <v>30.674977940925046</v>
      </c>
      <c r="AP68">
        <f t="shared" si="45"/>
        <v>5.4203366854442496</v>
      </c>
      <c r="AQ68">
        <f t="shared" si="58"/>
        <v>3.9488072135537706</v>
      </c>
    </row>
    <row r="69" spans="1:46" x14ac:dyDescent="0.2">
      <c r="A69">
        <v>54</v>
      </c>
      <c r="B69">
        <f t="shared" si="7"/>
        <v>5.4</v>
      </c>
      <c r="C69">
        <f t="shared" si="8"/>
        <v>0.17809293823119757</v>
      </c>
      <c r="D69">
        <f t="shared" si="9"/>
        <v>10.204274671849614</v>
      </c>
      <c r="E69">
        <f t="shared" si="10"/>
        <v>30.482125910113293</v>
      </c>
      <c r="F69">
        <f t="shared" si="11"/>
        <v>0.48212591011329309</v>
      </c>
      <c r="G69">
        <f t="shared" si="27"/>
        <v>3.0380122827410125</v>
      </c>
      <c r="H69">
        <f t="shared" si="44"/>
        <v>3.0066290979289239</v>
      </c>
      <c r="I69">
        <f t="shared" si="44"/>
        <v>3.0063015203472303</v>
      </c>
      <c r="J69">
        <f t="shared" si="44"/>
        <v>3.0062980650268676</v>
      </c>
      <c r="K69">
        <f t="shared" si="44"/>
        <v>3.0062980285757979</v>
      </c>
      <c r="L69">
        <f t="shared" si="44"/>
        <v>3.0062980281912655</v>
      </c>
      <c r="M69">
        <f t="shared" si="44"/>
        <v>3.0062980281872091</v>
      </c>
      <c r="N69">
        <f t="shared" si="44"/>
        <v>3.0062980281871661</v>
      </c>
      <c r="O69">
        <f t="shared" si="44"/>
        <v>3.0062980281871656</v>
      </c>
      <c r="P69">
        <f t="shared" si="44"/>
        <v>3.0062980281871656</v>
      </c>
      <c r="Q69">
        <f t="shared" si="44"/>
        <v>3.0062980281871656</v>
      </c>
      <c r="R69">
        <f t="shared" si="44"/>
        <v>3.0062980281871656</v>
      </c>
      <c r="S69">
        <f t="shared" si="44"/>
        <v>3.0062980281871656</v>
      </c>
      <c r="T69">
        <f t="shared" si="49"/>
        <v>0.10235074560702188</v>
      </c>
      <c r="U69">
        <f t="shared" si="14"/>
        <v>5.8644387105726361</v>
      </c>
      <c r="V69">
        <f t="shared" si="29"/>
        <v>1.2063129573924645</v>
      </c>
      <c r="W69" s="1">
        <f t="shared" si="50"/>
        <v>1.2945142479049987</v>
      </c>
      <c r="X69">
        <f t="shared" si="30"/>
        <v>0.51</v>
      </c>
      <c r="Y69">
        <f t="shared" si="59"/>
        <v>3.04</v>
      </c>
      <c r="Z69">
        <f t="shared" si="31"/>
        <v>0.10177984702831913</v>
      </c>
      <c r="AA69">
        <f t="shared" si="17"/>
        <v>5.8317276667507372</v>
      </c>
      <c r="AB69">
        <f t="shared" si="32"/>
        <v>1.2062424237829992</v>
      </c>
      <c r="AC69" s="1">
        <f t="shared" si="51"/>
        <v>1.300332751897918</v>
      </c>
      <c r="AD69" s="2">
        <f t="shared" si="33"/>
        <v>74.505776011976835</v>
      </c>
      <c r="AE69">
        <f t="shared" si="34"/>
        <v>0.12255931190197202</v>
      </c>
      <c r="AF69">
        <f t="shared" si="52"/>
        <v>5.4</v>
      </c>
      <c r="AG69">
        <f t="shared" si="53"/>
        <v>5.522559311901972</v>
      </c>
      <c r="AH69">
        <f t="shared" si="21"/>
        <v>31.2</v>
      </c>
      <c r="AI69">
        <f t="shared" si="22"/>
        <v>0.17809293823119757</v>
      </c>
      <c r="AJ69">
        <f t="shared" si="23"/>
        <v>10.204274671849614</v>
      </c>
      <c r="AK69">
        <f t="shared" si="24"/>
        <v>1.7488429382311976</v>
      </c>
      <c r="AL69">
        <f t="shared" si="35"/>
        <v>100.20427467184962</v>
      </c>
      <c r="AM69">
        <f t="shared" si="38"/>
        <v>31.173953387308242</v>
      </c>
      <c r="AN69">
        <v>31.15</v>
      </c>
      <c r="AO69">
        <f t="shared" si="57"/>
        <v>30.657310541780607</v>
      </c>
      <c r="AP69">
        <f t="shared" si="45"/>
        <v>5.522559311901972</v>
      </c>
      <c r="AQ69">
        <f t="shared" si="58"/>
        <v>3.9311398144093275</v>
      </c>
      <c r="AS69">
        <f>(AO69-AO$65)/(AP69-AP$65)*0.5</f>
        <v>-8.2817548139213007E-2</v>
      </c>
      <c r="AT69">
        <v>5.5</v>
      </c>
    </row>
    <row r="70" spans="1:46" x14ac:dyDescent="0.2">
      <c r="A70">
        <v>55</v>
      </c>
      <c r="B70">
        <f t="shared" si="7"/>
        <v>5.5</v>
      </c>
      <c r="C70">
        <f t="shared" si="8"/>
        <v>0.18131977440149022</v>
      </c>
      <c r="D70">
        <f t="shared" si="9"/>
        <v>10.389164218452407</v>
      </c>
      <c r="E70">
        <f t="shared" si="10"/>
        <v>30.5</v>
      </c>
      <c r="F70">
        <f t="shared" si="11"/>
        <v>0.5</v>
      </c>
      <c r="G70">
        <f t="shared" si="27"/>
        <v>2.9863102286505105</v>
      </c>
      <c r="H70">
        <f t="shared" si="44"/>
        <v>2.953792088365641</v>
      </c>
      <c r="I70">
        <f t="shared" si="44"/>
        <v>2.9534340978856228</v>
      </c>
      <c r="J70">
        <f t="shared" si="44"/>
        <v>2.9534301129171281</v>
      </c>
      <c r="K70">
        <f t="shared" si="44"/>
        <v>2.9534300685530428</v>
      </c>
      <c r="L70">
        <f t="shared" si="44"/>
        <v>2.9534300680591428</v>
      </c>
      <c r="M70">
        <f t="shared" si="44"/>
        <v>2.9534300680536445</v>
      </c>
      <c r="N70">
        <f t="shared" si="44"/>
        <v>2.9534300680535828</v>
      </c>
      <c r="O70">
        <f t="shared" si="44"/>
        <v>2.9534300680535823</v>
      </c>
      <c r="P70">
        <f t="shared" si="44"/>
        <v>2.9534300680535823</v>
      </c>
      <c r="Q70">
        <f t="shared" si="44"/>
        <v>2.9534300680535823</v>
      </c>
      <c r="R70">
        <f t="shared" si="44"/>
        <v>2.9534300680535823</v>
      </c>
      <c r="S70">
        <f t="shared" si="44"/>
        <v>2.9534300680535823</v>
      </c>
      <c r="T70">
        <f t="shared" si="49"/>
        <v>0.10512347121723509</v>
      </c>
      <c r="U70">
        <f t="shared" si="14"/>
        <v>6.0233088712724223</v>
      </c>
      <c r="V70">
        <f t="shared" si="29"/>
        <v>1.2066612351870676</v>
      </c>
      <c r="W70" s="1">
        <f t="shared" si="50"/>
        <v>1.2945142479049985</v>
      </c>
      <c r="X70">
        <f t="shared" si="30"/>
        <v>0.51</v>
      </c>
      <c r="Y70">
        <f t="shared" si="59"/>
        <v>3.04</v>
      </c>
      <c r="Z70">
        <f t="shared" si="31"/>
        <v>0.10361040473287834</v>
      </c>
      <c r="AA70">
        <f t="shared" si="17"/>
        <v>5.9366139907426705</v>
      </c>
      <c r="AB70">
        <f t="shared" si="32"/>
        <v>1.2064700065861937</v>
      </c>
      <c r="AC70" s="1">
        <f t="shared" si="51"/>
        <v>1.3095225606288339</v>
      </c>
      <c r="AD70" s="2">
        <f t="shared" si="33"/>
        <v>75.032328796177012</v>
      </c>
      <c r="AE70">
        <f t="shared" si="34"/>
        <v>0.12477931235621825</v>
      </c>
      <c r="AF70">
        <f t="shared" si="52"/>
        <v>5.5</v>
      </c>
      <c r="AG70">
        <f t="shared" si="53"/>
        <v>5.6247793123562184</v>
      </c>
      <c r="AH70">
        <f t="shared" si="21"/>
        <v>31.2</v>
      </c>
      <c r="AI70">
        <f t="shared" si="22"/>
        <v>0.18131977440149022</v>
      </c>
      <c r="AJ70">
        <f t="shared" si="23"/>
        <v>10.389164218452407</v>
      </c>
      <c r="AK70">
        <f t="shared" si="24"/>
        <v>1.7520697744014904</v>
      </c>
      <c r="AL70">
        <f t="shared" si="35"/>
        <v>100.38916421845241</v>
      </c>
      <c r="AM70">
        <f t="shared" si="38"/>
        <v>31.191958004884484</v>
      </c>
      <c r="AN70">
        <v>31.15</v>
      </c>
      <c r="AO70">
        <f t="shared" si="57"/>
        <v>30.639344262295079</v>
      </c>
      <c r="AP70">
        <f t="shared" si="45"/>
        <v>5.6247793123562184</v>
      </c>
      <c r="AQ70">
        <f t="shared" si="58"/>
        <v>3.913173534923807</v>
      </c>
    </row>
    <row r="71" spans="1:46" x14ac:dyDescent="0.2">
      <c r="A71">
        <v>56</v>
      </c>
      <c r="B71">
        <f t="shared" si="7"/>
        <v>5.6000000000000005</v>
      </c>
      <c r="C71">
        <f t="shared" si="8"/>
        <v>0.18454279719061453</v>
      </c>
      <c r="D71">
        <f t="shared" si="9"/>
        <v>10.573835267964546</v>
      </c>
      <c r="E71">
        <f t="shared" si="10"/>
        <v>30.51819129633996</v>
      </c>
      <c r="F71">
        <f t="shared" si="11"/>
        <v>0.51819129633996042</v>
      </c>
      <c r="G71">
        <f t="shared" si="27"/>
        <v>2.9341462411492114</v>
      </c>
      <c r="H71">
        <f t="shared" si="44"/>
        <v>2.9004750506321182</v>
      </c>
      <c r="I71">
        <f t="shared" si="44"/>
        <v>2.9000841667075719</v>
      </c>
      <c r="J71">
        <f t="shared" si="44"/>
        <v>2.9000795756969082</v>
      </c>
      <c r="K71">
        <f t="shared" si="44"/>
        <v>2.9000795217672075</v>
      </c>
      <c r="L71">
        <f t="shared" si="44"/>
        <v>2.9000795211337049</v>
      </c>
      <c r="M71">
        <f t="shared" si="44"/>
        <v>2.9000795211262629</v>
      </c>
      <c r="N71">
        <f t="shared" si="44"/>
        <v>2.9000795211261758</v>
      </c>
      <c r="O71">
        <f t="shared" si="44"/>
        <v>2.9000795211261745</v>
      </c>
      <c r="P71">
        <f t="shared" si="44"/>
        <v>2.9000795211261745</v>
      </c>
      <c r="Q71">
        <f t="shared" si="44"/>
        <v>2.9000795211261745</v>
      </c>
      <c r="R71">
        <f t="shared" si="44"/>
        <v>2.9000795211261745</v>
      </c>
      <c r="S71">
        <f t="shared" si="44"/>
        <v>2.9000795211261745</v>
      </c>
      <c r="T71">
        <f t="shared" si="49"/>
        <v>0.10796134214931154</v>
      </c>
      <c r="U71">
        <f t="shared" si="14"/>
        <v>6.1859116940557293</v>
      </c>
      <c r="V71">
        <f t="shared" si="29"/>
        <v>1.2070275161420234</v>
      </c>
      <c r="W71" s="1">
        <f t="shared" si="50"/>
        <v>1.2945142479049987</v>
      </c>
      <c r="X71">
        <f t="shared" si="30"/>
        <v>0.51</v>
      </c>
      <c r="Y71">
        <f t="shared" si="59"/>
        <v>3.04</v>
      </c>
      <c r="Z71">
        <f t="shared" si="31"/>
        <v>0.10543806602661931</v>
      </c>
      <c r="AA71">
        <f t="shared" si="17"/>
        <v>6.0413343577244873</v>
      </c>
      <c r="AB71">
        <f t="shared" si="32"/>
        <v>1.2067013497371037</v>
      </c>
      <c r="AC71" s="1">
        <f t="shared" si="51"/>
        <v>1.3188752140785662</v>
      </c>
      <c r="AD71" s="2">
        <f t="shared" si="33"/>
        <v>75.568212170664296</v>
      </c>
      <c r="AE71">
        <f t="shared" si="34"/>
        <v>0.12699664348851189</v>
      </c>
      <c r="AF71">
        <f t="shared" si="52"/>
        <v>5.6000000000000005</v>
      </c>
      <c r="AG71">
        <f t="shared" si="53"/>
        <v>5.726996643488512</v>
      </c>
      <c r="AH71">
        <f t="shared" si="21"/>
        <v>31.2</v>
      </c>
      <c r="AI71">
        <f t="shared" si="22"/>
        <v>0.18454279719061453</v>
      </c>
      <c r="AJ71">
        <f t="shared" si="23"/>
        <v>10.573835267964546</v>
      </c>
      <c r="AK71">
        <f t="shared" si="24"/>
        <v>1.7552927971906147</v>
      </c>
      <c r="AL71">
        <f t="shared" si="35"/>
        <v>100.57383526796454</v>
      </c>
      <c r="AM71">
        <f t="shared" si="38"/>
        <v>31.210281985621297</v>
      </c>
      <c r="AN71">
        <v>31.15</v>
      </c>
      <c r="AO71">
        <f t="shared" si="57"/>
        <v>30.621080749044076</v>
      </c>
      <c r="AP71">
        <f t="shared" si="45"/>
        <v>5.726996643488512</v>
      </c>
      <c r="AQ71">
        <f t="shared" si="58"/>
        <v>3.8949100216727999</v>
      </c>
    </row>
    <row r="72" spans="1:46" x14ac:dyDescent="0.2">
      <c r="A72">
        <v>57</v>
      </c>
      <c r="B72">
        <f t="shared" si="7"/>
        <v>5.7</v>
      </c>
      <c r="C72">
        <f t="shared" si="8"/>
        <v>0.18776194651359343</v>
      </c>
      <c r="D72">
        <f t="shared" si="9"/>
        <v>10.758284377668888</v>
      </c>
      <c r="E72">
        <f t="shared" si="10"/>
        <v>30.5366992322353</v>
      </c>
      <c r="F72">
        <f t="shared" si="11"/>
        <v>0.53669923223529992</v>
      </c>
      <c r="G72">
        <f t="shared" si="27"/>
        <v>2.8815459674156489</v>
      </c>
      <c r="H72">
        <f t="shared" si="44"/>
        <v>2.8467037707164886</v>
      </c>
      <c r="I72">
        <f t="shared" si="44"/>
        <v>2.8462773200673865</v>
      </c>
      <c r="J72">
        <f t="shared" si="44"/>
        <v>2.8462720358537061</v>
      </c>
      <c r="K72">
        <f t="shared" si="44"/>
        <v>2.8462719703662929</v>
      </c>
      <c r="L72">
        <f t="shared" si="44"/>
        <v>2.8462719695547043</v>
      </c>
      <c r="M72">
        <f t="shared" si="44"/>
        <v>2.8462719695446461</v>
      </c>
      <c r="N72">
        <f t="shared" si="44"/>
        <v>2.8462719695445213</v>
      </c>
      <c r="O72">
        <f t="shared" si="44"/>
        <v>2.8462719695445196</v>
      </c>
      <c r="P72">
        <f t="shared" si="44"/>
        <v>2.8462719695445196</v>
      </c>
      <c r="Q72">
        <f t="shared" si="44"/>
        <v>2.8462719695445196</v>
      </c>
      <c r="R72">
        <f t="shared" si="44"/>
        <v>2.8462719695445196</v>
      </c>
      <c r="S72">
        <f t="shared" si="44"/>
        <v>2.8462719695445196</v>
      </c>
      <c r="T72">
        <f t="shared" si="49"/>
        <v>0.11086759543710616</v>
      </c>
      <c r="U72">
        <f t="shared" si="14"/>
        <v>6.3524326527706858</v>
      </c>
      <c r="V72">
        <f t="shared" si="29"/>
        <v>1.2074129349817271</v>
      </c>
      <c r="W72" s="1">
        <f t="shared" si="50"/>
        <v>1.2945142479049987</v>
      </c>
      <c r="X72">
        <f t="shared" si="30"/>
        <v>0.51</v>
      </c>
      <c r="Y72">
        <f t="shared" si="59"/>
        <v>3.04</v>
      </c>
      <c r="Z72">
        <f t="shared" si="31"/>
        <v>0.10726278617688374</v>
      </c>
      <c r="AA72">
        <f t="shared" si="17"/>
        <v>6.1458862046280673</v>
      </c>
      <c r="AB72">
        <f t="shared" si="32"/>
        <v>1.2069364317536051</v>
      </c>
      <c r="AC72" s="1">
        <f t="shared" si="51"/>
        <v>1.3283904082723537</v>
      </c>
      <c r="AD72" s="2">
        <f t="shared" si="33"/>
        <v>76.113408718454124</v>
      </c>
      <c r="AE72">
        <f t="shared" si="34"/>
        <v>0.12921126225730026</v>
      </c>
      <c r="AF72">
        <f t="shared" si="52"/>
        <v>5.7</v>
      </c>
      <c r="AG72">
        <f t="shared" si="53"/>
        <v>5.8292112622573002</v>
      </c>
      <c r="AH72">
        <f t="shared" si="21"/>
        <v>31.2</v>
      </c>
      <c r="AI72">
        <f t="shared" si="22"/>
        <v>0.18776194651359343</v>
      </c>
      <c r="AJ72">
        <f t="shared" si="23"/>
        <v>10.758284377668888</v>
      </c>
      <c r="AK72">
        <f t="shared" si="24"/>
        <v>1.7585119465135934</v>
      </c>
      <c r="AL72">
        <f t="shared" si="35"/>
        <v>100.75828437766889</v>
      </c>
      <c r="AM72">
        <f t="shared" si="38"/>
        <v>31.228924750299978</v>
      </c>
      <c r="AN72">
        <v>31.15</v>
      </c>
      <c r="AO72">
        <f t="shared" si="57"/>
        <v>30.602521670499293</v>
      </c>
      <c r="AP72">
        <f t="shared" si="45"/>
        <v>5.8292112622573002</v>
      </c>
      <c r="AQ72">
        <f t="shared" si="58"/>
        <v>3.876350943128017</v>
      </c>
    </row>
    <row r="73" spans="1:46" x14ac:dyDescent="0.2">
      <c r="A73">
        <v>58</v>
      </c>
      <c r="B73">
        <f t="shared" si="7"/>
        <v>5.8000000000000007</v>
      </c>
      <c r="C73">
        <f t="shared" si="8"/>
        <v>0.19097716275089588</v>
      </c>
      <c r="D73">
        <f t="shared" si="9"/>
        <v>10.942508131517192</v>
      </c>
      <c r="E73">
        <f t="shared" si="10"/>
        <v>30.555523232306136</v>
      </c>
      <c r="F73">
        <f t="shared" si="11"/>
        <v>0.55552323230613609</v>
      </c>
      <c r="G73">
        <f t="shared" si="27"/>
        <v>2.8285354383658783</v>
      </c>
      <c r="H73">
        <f t="shared" si="44"/>
        <v>2.7925044199862028</v>
      </c>
      <c r="I73">
        <f t="shared" si="44"/>
        <v>2.7920395203512429</v>
      </c>
      <c r="J73">
        <f t="shared" si="44"/>
        <v>2.7920334434533918</v>
      </c>
      <c r="K73">
        <f t="shared" si="44"/>
        <v>2.7920333640063149</v>
      </c>
      <c r="L73">
        <f t="shared" si="44"/>
        <v>2.7920333629676515</v>
      </c>
      <c r="M73">
        <f t="shared" si="44"/>
        <v>2.7920333629540721</v>
      </c>
      <c r="N73">
        <f t="shared" si="44"/>
        <v>2.7920333629538949</v>
      </c>
      <c r="O73">
        <f t="shared" si="44"/>
        <v>2.7920333629538927</v>
      </c>
      <c r="P73">
        <f t="shared" si="44"/>
        <v>2.7920333629538927</v>
      </c>
      <c r="Q73">
        <f t="shared" si="44"/>
        <v>2.7920333629538927</v>
      </c>
      <c r="R73">
        <f t="shared" si="44"/>
        <v>2.7920333629538927</v>
      </c>
      <c r="S73">
        <f t="shared" si="44"/>
        <v>2.7920333629538927</v>
      </c>
      <c r="T73">
        <f t="shared" si="49"/>
        <v>0.11384566783352411</v>
      </c>
      <c r="U73">
        <f t="shared" si="14"/>
        <v>6.523068664661575</v>
      </c>
      <c r="V73">
        <f t="shared" si="29"/>
        <v>1.2078187199870276</v>
      </c>
      <c r="W73" s="1">
        <f t="shared" si="50"/>
        <v>1.2945142479049987</v>
      </c>
      <c r="X73">
        <f t="shared" si="30"/>
        <v>0.51</v>
      </c>
      <c r="Y73">
        <f t="shared" si="59"/>
        <v>3.04</v>
      </c>
      <c r="Z73">
        <f t="shared" si="31"/>
        <v>0.10908452084813298</v>
      </c>
      <c r="AA73">
        <f t="shared" si="17"/>
        <v>6.2502669911392443</v>
      </c>
      <c r="AB73">
        <f t="shared" si="32"/>
        <v>1.2071752308682278</v>
      </c>
      <c r="AC73" s="1">
        <f t="shared" si="51"/>
        <v>1.3380678347189554</v>
      </c>
      <c r="AD73" s="2">
        <f t="shared" si="33"/>
        <v>76.667900763779073</v>
      </c>
      <c r="AE73">
        <f t="shared" si="34"/>
        <v>0.13142312590164443</v>
      </c>
      <c r="AF73">
        <f t="shared" si="52"/>
        <v>5.8000000000000007</v>
      </c>
      <c r="AG73">
        <f t="shared" si="53"/>
        <v>5.9314231259016452</v>
      </c>
      <c r="AH73">
        <f t="shared" si="21"/>
        <v>31.2</v>
      </c>
      <c r="AI73">
        <f t="shared" si="22"/>
        <v>0.19097716275089588</v>
      </c>
      <c r="AJ73">
        <f t="shared" si="23"/>
        <v>10.942508131517192</v>
      </c>
      <c r="AK73">
        <f t="shared" si="24"/>
        <v>1.7617271627508959</v>
      </c>
      <c r="AL73">
        <f t="shared" si="35"/>
        <v>100.94250813151719</v>
      </c>
      <c r="AM73">
        <f t="shared" si="38"/>
        <v>31.247885711056135</v>
      </c>
      <c r="AN73">
        <v>31.15</v>
      </c>
      <c r="AO73">
        <f t="shared" si="57"/>
        <v>30.58366871662534</v>
      </c>
      <c r="AP73">
        <f t="shared" si="45"/>
        <v>5.9314231259016452</v>
      </c>
      <c r="AQ73">
        <f t="shared" si="58"/>
        <v>3.857497989254064</v>
      </c>
    </row>
    <row r="74" spans="1:46" x14ac:dyDescent="0.2">
      <c r="A74">
        <v>59</v>
      </c>
      <c r="B74">
        <f t="shared" si="7"/>
        <v>5.9</v>
      </c>
      <c r="C74">
        <f t="shared" si="8"/>
        <v>0.19418838675384306</v>
      </c>
      <c r="D74">
        <f t="shared" si="9"/>
        <v>11.126503140439837</v>
      </c>
      <c r="E74">
        <f t="shared" si="10"/>
        <v>30.574662712775755</v>
      </c>
      <c r="F74">
        <f t="shared" si="11"/>
        <v>0.57466271277575487</v>
      </c>
      <c r="G74">
        <f t="shared" si="27"/>
        <v>2.7751410647987629</v>
      </c>
      <c r="H74">
        <f t="shared" si="44"/>
        <v>2.7379035512933445</v>
      </c>
      <c r="I74">
        <f t="shared" si="44"/>
        <v>2.7373970935653467</v>
      </c>
      <c r="J74">
        <f t="shared" si="44"/>
        <v>2.7373901103892626</v>
      </c>
      <c r="K74">
        <f t="shared" si="44"/>
        <v>2.7373900140852823</v>
      </c>
      <c r="L74">
        <f t="shared" si="44"/>
        <v>2.7373900127571646</v>
      </c>
      <c r="M74">
        <f t="shared" si="44"/>
        <v>2.7373900127388486</v>
      </c>
      <c r="N74">
        <f t="shared" si="44"/>
        <v>2.7373900127385959</v>
      </c>
      <c r="O74">
        <f t="shared" si="44"/>
        <v>2.7373900127385928</v>
      </c>
      <c r="P74">
        <f t="shared" si="44"/>
        <v>2.7373900127385928</v>
      </c>
      <c r="Q74">
        <f t="shared" ref="O74:S80" si="60">(($F$4*SQRT($G$15)-$F74)/$F$4)^2*(COS(ASIN(SIN($C74)/SQRT(P74))))^2</f>
        <v>2.7373900127385928</v>
      </c>
      <c r="R74">
        <f t="shared" si="60"/>
        <v>2.7373900127385928</v>
      </c>
      <c r="S74">
        <f t="shared" si="60"/>
        <v>2.7373900127385928</v>
      </c>
      <c r="T74">
        <f t="shared" si="49"/>
        <v>0.11689921239445936</v>
      </c>
      <c r="U74">
        <f t="shared" si="14"/>
        <v>6.6980290405865617</v>
      </c>
      <c r="V74">
        <f t="shared" si="29"/>
        <v>1.2082462023731972</v>
      </c>
      <c r="W74" s="1">
        <f t="shared" si="50"/>
        <v>1.2945142479049985</v>
      </c>
      <c r="X74">
        <f t="shared" si="30"/>
        <v>0.51</v>
      </c>
      <c r="Y74">
        <f t="shared" si="59"/>
        <v>3.04</v>
      </c>
      <c r="Z74">
        <f t="shared" si="31"/>
        <v>0.1109032261063938</v>
      </c>
      <c r="AA74">
        <f t="shared" si="17"/>
        <v>6.3544741999525334</v>
      </c>
      <c r="AB74">
        <f t="shared" si="32"/>
        <v>1.2074177250330489</v>
      </c>
      <c r="AC74" s="1">
        <f t="shared" si="51"/>
        <v>1.3479071804577836</v>
      </c>
      <c r="AD74" s="2">
        <f t="shared" si="33"/>
        <v>77.231670374789445</v>
      </c>
      <c r="AE74">
        <f t="shared" si="34"/>
        <v>0.13363219194484427</v>
      </c>
      <c r="AF74">
        <f t="shared" si="52"/>
        <v>5.9</v>
      </c>
      <c r="AG74" s="3">
        <f t="shared" si="53"/>
        <v>6.0336321919448448</v>
      </c>
      <c r="AH74" s="3">
        <f t="shared" si="21"/>
        <v>31.2</v>
      </c>
      <c r="AI74" s="3">
        <f t="shared" si="22"/>
        <v>0.19418838675384306</v>
      </c>
      <c r="AJ74" s="3">
        <f t="shared" si="23"/>
        <v>11.126503140439837</v>
      </c>
      <c r="AK74" s="3">
        <f t="shared" si="24"/>
        <v>1.7649383867538431</v>
      </c>
      <c r="AL74" s="3">
        <f t="shared" si="35"/>
        <v>101.12650314043984</v>
      </c>
      <c r="AM74" s="3">
        <f t="shared" si="38"/>
        <v>31.267164271467706</v>
      </c>
      <c r="AN74">
        <v>31.15</v>
      </c>
      <c r="AO74">
        <f t="shared" si="57"/>
        <v>30.564523598473421</v>
      </c>
      <c r="AP74">
        <f t="shared" si="45"/>
        <v>6.0336321919448448</v>
      </c>
      <c r="AQ74">
        <f t="shared" si="58"/>
        <v>3.8383528711021455</v>
      </c>
      <c r="AS74">
        <f>(AO74-AO$65)/(AP74-AP$65)</f>
        <v>-0.1744129068819657</v>
      </c>
      <c r="AT74">
        <v>6</v>
      </c>
    </row>
    <row r="75" spans="1:46" x14ac:dyDescent="0.2">
      <c r="A75">
        <v>60</v>
      </c>
      <c r="B75">
        <f t="shared" si="7"/>
        <v>6</v>
      </c>
      <c r="C75">
        <f t="shared" si="8"/>
        <v>0.19739555984988078</v>
      </c>
      <c r="D75">
        <f t="shared" si="9"/>
        <v>11.31026604264795</v>
      </c>
      <c r="E75">
        <f t="shared" si="10"/>
        <v>30.594117081556711</v>
      </c>
      <c r="F75">
        <f t="shared" si="11"/>
        <v>0.5941170815567105</v>
      </c>
      <c r="G75">
        <f t="shared" si="27"/>
        <v>2.7213896335013428</v>
      </c>
      <c r="H75">
        <f t="shared" ref="H75:S98" si="61">(($F$4*SQRT($G$15)-$F75)/$F$4)^2*(COS(ASIN(SIN($C75)/SQRT(G75))))^2</f>
        <v>2.6829280950398045</v>
      </c>
      <c r="I75">
        <f t="shared" si="61"/>
        <v>2.6823767235947167</v>
      </c>
      <c r="J75">
        <f t="shared" si="61"/>
        <v>2.6823687043615032</v>
      </c>
      <c r="K75">
        <f t="shared" si="61"/>
        <v>2.6823685877041883</v>
      </c>
      <c r="L75">
        <f t="shared" si="61"/>
        <v>2.6823685860071471</v>
      </c>
      <c r="M75">
        <f t="shared" si="61"/>
        <v>2.6823685859824602</v>
      </c>
      <c r="N75">
        <f t="shared" si="61"/>
        <v>2.6823685859821005</v>
      </c>
      <c r="O75">
        <f t="shared" si="60"/>
        <v>2.6823685859820956</v>
      </c>
      <c r="P75">
        <f t="shared" si="60"/>
        <v>2.6823685859820956</v>
      </c>
      <c r="Q75">
        <f t="shared" si="60"/>
        <v>2.6823685859820956</v>
      </c>
      <c r="R75">
        <f t="shared" si="60"/>
        <v>2.6823685859820956</v>
      </c>
      <c r="S75">
        <f t="shared" si="60"/>
        <v>2.6823685859820956</v>
      </c>
      <c r="T75">
        <f t="shared" si="49"/>
        <v>0.12003211675924662</v>
      </c>
      <c r="U75">
        <f t="shared" si="14"/>
        <v>6.8775365324413142</v>
      </c>
      <c r="V75">
        <f t="shared" si="29"/>
        <v>1.2086968268017522</v>
      </c>
      <c r="W75" s="1">
        <f t="shared" si="50"/>
        <v>1.2945142479049989</v>
      </c>
      <c r="X75">
        <f t="shared" si="30"/>
        <v>0.51</v>
      </c>
      <c r="Y75">
        <f t="shared" si="59"/>
        <v>3.04</v>
      </c>
      <c r="Z75">
        <f t="shared" si="31"/>
        <v>0.11271885842358317</v>
      </c>
      <c r="AA75">
        <f t="shared" si="17"/>
        <v>6.4585053370189307</v>
      </c>
      <c r="AB75">
        <f t="shared" si="32"/>
        <v>1.2076638919246256</v>
      </c>
      <c r="AC75" s="1">
        <f t="shared" si="51"/>
        <v>1.3579081281065346</v>
      </c>
      <c r="AD75" s="2">
        <f t="shared" si="33"/>
        <v>77.804699366282421</v>
      </c>
      <c r="AE75">
        <f t="shared" si="34"/>
        <v>0.13583841819799758</v>
      </c>
      <c r="AF75" s="3">
        <f t="shared" si="52"/>
        <v>6</v>
      </c>
      <c r="AG75">
        <f t="shared" si="53"/>
        <v>6.1358384181979977</v>
      </c>
      <c r="AH75">
        <f t="shared" si="21"/>
        <v>31.2</v>
      </c>
      <c r="AI75">
        <f t="shared" si="22"/>
        <v>0.19739555984988078</v>
      </c>
      <c r="AJ75">
        <f t="shared" si="23"/>
        <v>11.31026604264795</v>
      </c>
      <c r="AK75">
        <f t="shared" si="24"/>
        <v>1.7681455598498808</v>
      </c>
      <c r="AL75">
        <f t="shared" si="35"/>
        <v>101.31026604264795</v>
      </c>
      <c r="AM75">
        <f t="shared" si="38"/>
        <v>31.286759826643873</v>
      </c>
      <c r="AN75">
        <v>31.4</v>
      </c>
      <c r="AO75">
        <f>AN$79*COS(AI75)</f>
        <v>30.79023321669489</v>
      </c>
      <c r="AP75">
        <f t="shared" si="45"/>
        <v>6.1358384181979977</v>
      </c>
      <c r="AQ75">
        <f>4+AO75-AO$75</f>
        <v>3.9999999999999964</v>
      </c>
      <c r="AS75">
        <v>0</v>
      </c>
      <c r="AT75">
        <v>6</v>
      </c>
    </row>
    <row r="76" spans="1:46" x14ac:dyDescent="0.2">
      <c r="A76">
        <v>61</v>
      </c>
      <c r="B76">
        <f t="shared" si="7"/>
        <v>6.1000000000000005</v>
      </c>
      <c r="C76">
        <f t="shared" si="8"/>
        <v>0.20059862384771762</v>
      </c>
      <c r="D76">
        <f t="shared" si="9"/>
        <v>11.493793503927794</v>
      </c>
      <c r="E76">
        <f t="shared" si="10"/>
        <v>30.613885738337757</v>
      </c>
      <c r="F76">
        <f t="shared" si="11"/>
        <v>0.61388573833775695</v>
      </c>
      <c r="G76">
        <f t="shared" si="27"/>
        <v>2.6673083033157412</v>
      </c>
      <c r="H76">
        <f t="shared" si="61"/>
        <v>2.6276053552037921</v>
      </c>
      <c r="I76">
        <f t="shared" si="61"/>
        <v>2.6270054462084556</v>
      </c>
      <c r="J76">
        <f t="shared" si="61"/>
        <v>2.6269962425554709</v>
      </c>
      <c r="K76">
        <f t="shared" si="61"/>
        <v>2.6269961013226011</v>
      </c>
      <c r="L76">
        <f t="shared" si="61"/>
        <v>2.6269960991553316</v>
      </c>
      <c r="M76">
        <f t="shared" si="61"/>
        <v>2.6269960991220742</v>
      </c>
      <c r="N76">
        <f t="shared" si="61"/>
        <v>2.626996099121564</v>
      </c>
      <c r="O76">
        <f t="shared" si="60"/>
        <v>2.626996099121556</v>
      </c>
      <c r="P76">
        <f t="shared" si="60"/>
        <v>2.626996099121556</v>
      </c>
      <c r="Q76">
        <f t="shared" si="60"/>
        <v>2.626996099121556</v>
      </c>
      <c r="R76">
        <f t="shared" si="60"/>
        <v>2.626996099121556</v>
      </c>
      <c r="S76">
        <f t="shared" si="60"/>
        <v>2.626996099121556</v>
      </c>
      <c r="T76">
        <f t="shared" si="49"/>
        <v>0.12324852333909476</v>
      </c>
      <c r="U76">
        <f t="shared" si="14"/>
        <v>7.0618284899051584</v>
      </c>
      <c r="V76">
        <f t="shared" si="29"/>
        <v>1.2091721631876329</v>
      </c>
      <c r="W76" s="1">
        <f t="shared" si="50"/>
        <v>1.2945142479049987</v>
      </c>
      <c r="X76">
        <f t="shared" si="30"/>
        <v>0.41222222222222227</v>
      </c>
      <c r="Y76">
        <f>$AS$7</f>
        <v>2.6488888888888891</v>
      </c>
      <c r="Z76">
        <f t="shared" si="31"/>
        <v>0.12273556476597403</v>
      </c>
      <c r="AA76">
        <f t="shared" si="17"/>
        <v>7.0324372617779165</v>
      </c>
      <c r="AB76">
        <f t="shared" si="32"/>
        <v>1.2090954921538337</v>
      </c>
      <c r="AC76" s="1">
        <f t="shared" si="51"/>
        <v>1.2985504488934021</v>
      </c>
      <c r="AD76" s="2">
        <f t="shared" si="33"/>
        <v>74.403654560182204</v>
      </c>
      <c r="AE76">
        <f t="shared" si="34"/>
        <v>0.14802671767867231</v>
      </c>
      <c r="AF76">
        <f t="shared" si="52"/>
        <v>6.1000000000000005</v>
      </c>
      <c r="AG76">
        <f t="shared" si="53"/>
        <v>6.2480267176786732</v>
      </c>
      <c r="AH76">
        <f t="shared" si="21"/>
        <v>31.2</v>
      </c>
      <c r="AI76">
        <f t="shared" si="22"/>
        <v>0.20059862384771762</v>
      </c>
      <c r="AJ76">
        <f t="shared" si="23"/>
        <v>11.493793503927794</v>
      </c>
      <c r="AK76">
        <f t="shared" si="24"/>
        <v>1.7713486238477176</v>
      </c>
      <c r="AL76">
        <f t="shared" si="35"/>
        <v>101.49379350392779</v>
      </c>
      <c r="AM76">
        <f t="shared" si="38"/>
        <v>31.356782954933838</v>
      </c>
      <c r="AN76">
        <v>31.4</v>
      </c>
      <c r="AO76">
        <f t="shared" ref="AO76:AO84" si="62">AN$79*COS(AI76)</f>
        <v>30.770350685027015</v>
      </c>
      <c r="AP76">
        <f t="shared" si="45"/>
        <v>6.2480267176786732</v>
      </c>
      <c r="AQ76">
        <f t="shared" ref="AQ76:AQ84" si="63">4+AO76-AO$75</f>
        <v>3.9801174683321214</v>
      </c>
    </row>
    <row r="77" spans="1:46" x14ac:dyDescent="0.2">
      <c r="A77">
        <v>62</v>
      </c>
      <c r="B77">
        <f t="shared" si="7"/>
        <v>6.2</v>
      </c>
      <c r="C77">
        <f t="shared" si="8"/>
        <v>0.20379752104232826</v>
      </c>
      <c r="D77">
        <f t="shared" si="9"/>
        <v>11.677082217927451</v>
      </c>
      <c r="E77">
        <f t="shared" si="10"/>
        <v>30.633968074671618</v>
      </c>
      <c r="F77">
        <f t="shared" si="11"/>
        <v>0.63396807467161764</v>
      </c>
      <c r="G77">
        <f t="shared" si="27"/>
        <v>2.6129246011687766</v>
      </c>
      <c r="H77">
        <f t="shared" si="61"/>
        <v>2.5719630053288722</v>
      </c>
      <c r="I77">
        <f t="shared" si="61"/>
        <v>2.5713106427831138</v>
      </c>
      <c r="J77">
        <f t="shared" si="61"/>
        <v>2.5713000849814311</v>
      </c>
      <c r="K77">
        <f t="shared" si="61"/>
        <v>2.5712999140704631</v>
      </c>
      <c r="L77">
        <f t="shared" si="61"/>
        <v>2.5712999113037243</v>
      </c>
      <c r="M77">
        <f t="shared" si="61"/>
        <v>2.5712999112589356</v>
      </c>
      <c r="N77">
        <f t="shared" si="61"/>
        <v>2.5712999112582104</v>
      </c>
      <c r="O77">
        <f t="shared" si="60"/>
        <v>2.5712999112581989</v>
      </c>
      <c r="P77">
        <f t="shared" si="60"/>
        <v>2.5712999112581985</v>
      </c>
      <c r="Q77">
        <f t="shared" si="60"/>
        <v>2.5712999112581985</v>
      </c>
      <c r="R77">
        <f t="shared" si="60"/>
        <v>2.5712999112581985</v>
      </c>
      <c r="S77">
        <f t="shared" si="60"/>
        <v>2.5712999112581985</v>
      </c>
      <c r="T77">
        <f t="shared" si="49"/>
        <v>0.12655285165628144</v>
      </c>
      <c r="U77">
        <f t="shared" si="14"/>
        <v>7.2511581404203911</v>
      </c>
      <c r="V77">
        <f t="shared" si="29"/>
        <v>1.2096739199900266</v>
      </c>
      <c r="W77" s="1">
        <f t="shared" si="50"/>
        <v>1.2945142479049985</v>
      </c>
      <c r="X77">
        <f t="shared" si="30"/>
        <v>0.41222222222222227</v>
      </c>
      <c r="Y77">
        <f t="shared" ref="Y77:Y85" si="64">$AS$7</f>
        <v>2.6488888888888891</v>
      </c>
      <c r="Z77">
        <f t="shared" si="31"/>
        <v>0.12467582868920245</v>
      </c>
      <c r="AA77">
        <f t="shared" si="17"/>
        <v>7.1436094744728438</v>
      </c>
      <c r="AB77">
        <f t="shared" si="32"/>
        <v>1.2093872260770075</v>
      </c>
      <c r="AC77" s="1">
        <f t="shared" si="51"/>
        <v>1.3088901855052346</v>
      </c>
      <c r="AD77" s="2">
        <f t="shared" si="33"/>
        <v>74.996095301907445</v>
      </c>
      <c r="AE77">
        <f t="shared" si="34"/>
        <v>0.15039103230658124</v>
      </c>
      <c r="AF77">
        <f t="shared" si="52"/>
        <v>6.2</v>
      </c>
      <c r="AG77">
        <f t="shared" si="53"/>
        <v>6.3503910323065815</v>
      </c>
      <c r="AH77">
        <f t="shared" si="21"/>
        <v>31.2</v>
      </c>
      <c r="AI77">
        <f t="shared" si="22"/>
        <v>0.20379752104232826</v>
      </c>
      <c r="AJ77">
        <f t="shared" si="23"/>
        <v>11.677082217927451</v>
      </c>
      <c r="AK77">
        <f t="shared" si="24"/>
        <v>1.7745475210423283</v>
      </c>
      <c r="AL77">
        <f t="shared" si="35"/>
        <v>101.67708221792745</v>
      </c>
      <c r="AM77">
        <f t="shared" si="38"/>
        <v>31.377044539574321</v>
      </c>
      <c r="AN77">
        <v>31.4</v>
      </c>
      <c r="AO77">
        <f t="shared" si="62"/>
        <v>30.750178942010855</v>
      </c>
      <c r="AP77">
        <f t="shared" si="45"/>
        <v>6.3503910323065815</v>
      </c>
      <c r="AQ77">
        <f t="shared" si="63"/>
        <v>3.9599457253159649</v>
      </c>
    </row>
    <row r="78" spans="1:46" x14ac:dyDescent="0.2">
      <c r="A78">
        <v>63</v>
      </c>
      <c r="B78">
        <f t="shared" si="7"/>
        <v>6.3000000000000007</v>
      </c>
      <c r="C78">
        <f t="shared" si="8"/>
        <v>0.20699219421982104</v>
      </c>
      <c r="D78">
        <f t="shared" si="9"/>
        <v>11.86012890643571</v>
      </c>
      <c r="E78">
        <f t="shared" si="10"/>
        <v>30.654363474063523</v>
      </c>
      <c r="F78">
        <f t="shared" si="11"/>
        <v>0.65436347406352269</v>
      </c>
      <c r="G78">
        <f t="shared" si="27"/>
        <v>2.5582664180656756</v>
      </c>
      <c r="H78">
        <f t="shared" si="61"/>
        <v>2.5160290844769388</v>
      </c>
      <c r="I78">
        <f t="shared" si="61"/>
        <v>2.5153200337113124</v>
      </c>
      <c r="J78">
        <f t="shared" si="61"/>
        <v>2.515307927432072</v>
      </c>
      <c r="K78">
        <f t="shared" si="61"/>
        <v>2.5153077206711116</v>
      </c>
      <c r="L78">
        <f t="shared" si="61"/>
        <v>2.5153077171398608</v>
      </c>
      <c r="M78">
        <f t="shared" si="61"/>
        <v>2.5153077170795508</v>
      </c>
      <c r="N78">
        <f t="shared" si="61"/>
        <v>2.5153077170785214</v>
      </c>
      <c r="O78">
        <f t="shared" si="60"/>
        <v>2.5153077170785036</v>
      </c>
      <c r="P78">
        <f t="shared" si="60"/>
        <v>2.5153077170785036</v>
      </c>
      <c r="Q78">
        <f t="shared" si="60"/>
        <v>2.5153077170785036</v>
      </c>
      <c r="R78">
        <f t="shared" si="60"/>
        <v>2.5153077170785036</v>
      </c>
      <c r="S78">
        <f t="shared" si="60"/>
        <v>2.5153077170785036</v>
      </c>
      <c r="T78">
        <f t="shared" si="49"/>
        <v>0.129949823113619</v>
      </c>
      <c r="U78">
        <f t="shared" si="14"/>
        <v>7.4457960084199959</v>
      </c>
      <c r="V78">
        <f t="shared" si="29"/>
        <v>1.2102039592069664</v>
      </c>
      <c r="W78" s="1">
        <f t="shared" si="50"/>
        <v>1.2945142479049989</v>
      </c>
      <c r="X78">
        <f t="shared" si="30"/>
        <v>0.41222222222222227</v>
      </c>
      <c r="Y78">
        <f t="shared" si="64"/>
        <v>2.6488888888888891</v>
      </c>
      <c r="Z78">
        <f t="shared" si="31"/>
        <v>0.12661272133645482</v>
      </c>
      <c r="AA78">
        <f t="shared" si="17"/>
        <v>7.2545885215858243</v>
      </c>
      <c r="AB78">
        <f t="shared" si="32"/>
        <v>1.2096831367837886</v>
      </c>
      <c r="AC78" s="1">
        <f t="shared" si="51"/>
        <v>1.3193908042765126</v>
      </c>
      <c r="AD78" s="2">
        <f t="shared" si="33"/>
        <v>75.597754184234361</v>
      </c>
      <c r="AE78">
        <f t="shared" si="34"/>
        <v>0.15275238596848925</v>
      </c>
      <c r="AF78">
        <f t="shared" si="52"/>
        <v>6.3000000000000007</v>
      </c>
      <c r="AG78">
        <f t="shared" si="53"/>
        <v>6.4527523859684903</v>
      </c>
      <c r="AH78">
        <f t="shared" si="21"/>
        <v>31.2</v>
      </c>
      <c r="AI78">
        <f t="shared" si="22"/>
        <v>0.20699219421982104</v>
      </c>
      <c r="AJ78">
        <f t="shared" si="23"/>
        <v>11.86012890643571</v>
      </c>
      <c r="AK78">
        <f t="shared" si="24"/>
        <v>1.777742194219821</v>
      </c>
      <c r="AL78">
        <f t="shared" si="35"/>
        <v>101.8601289064357</v>
      </c>
      <c r="AM78">
        <f t="shared" si="38"/>
        <v>31.397621753588691</v>
      </c>
      <c r="AN78">
        <v>31.4</v>
      </c>
      <c r="AO78">
        <f t="shared" si="62"/>
        <v>30.729719793301879</v>
      </c>
      <c r="AP78">
        <f t="shared" si="45"/>
        <v>6.4527523859684903</v>
      </c>
      <c r="AQ78">
        <f t="shared" si="63"/>
        <v>3.939486576606992</v>
      </c>
    </row>
    <row r="79" spans="1:46" x14ac:dyDescent="0.2">
      <c r="A79">
        <v>64</v>
      </c>
      <c r="B79">
        <f t="shared" si="7"/>
        <v>6.4</v>
      </c>
      <c r="C79">
        <f t="shared" si="8"/>
        <v>0.21018258666216955</v>
      </c>
      <c r="D79">
        <f t="shared" si="9"/>
        <v>12.042930319653196</v>
      </c>
      <c r="E79">
        <f t="shared" si="10"/>
        <v>30.675071312060545</v>
      </c>
      <c r="F79">
        <f t="shared" si="11"/>
        <v>0.67507131206054538</v>
      </c>
      <c r="G79">
        <f t="shared" si="27"/>
        <v>2.5033620050489991</v>
      </c>
      <c r="H79">
        <f t="shared" si="61"/>
        <v>2.4598319931462616</v>
      </c>
      <c r="I79">
        <f t="shared" si="61"/>
        <v>2.4590616714570031</v>
      </c>
      <c r="J79">
        <f t="shared" si="61"/>
        <v>2.4590477940060214</v>
      </c>
      <c r="K79">
        <f t="shared" si="61"/>
        <v>2.4590475439221096</v>
      </c>
      <c r="L79">
        <f t="shared" si="61"/>
        <v>2.4590475394153506</v>
      </c>
      <c r="M79">
        <f t="shared" si="61"/>
        <v>2.4590475393341342</v>
      </c>
      <c r="N79">
        <f t="shared" si="61"/>
        <v>2.459047539332671</v>
      </c>
      <c r="O79">
        <f t="shared" si="60"/>
        <v>2.4590475393326447</v>
      </c>
      <c r="P79">
        <f t="shared" si="60"/>
        <v>2.4590475393326439</v>
      </c>
      <c r="Q79">
        <f t="shared" si="60"/>
        <v>2.4590475393326439</v>
      </c>
      <c r="R79">
        <f t="shared" si="60"/>
        <v>2.4590475393326439</v>
      </c>
      <c r="S79">
        <f t="shared" si="60"/>
        <v>2.4590475393326439</v>
      </c>
      <c r="T79">
        <f t="shared" si="49"/>
        <v>0.13344448851695753</v>
      </c>
      <c r="U79">
        <f t="shared" si="14"/>
        <v>7.6460314922974231</v>
      </c>
      <c r="V79">
        <f t="shared" si="29"/>
        <v>1.2107643133319146</v>
      </c>
      <c r="W79" s="1">
        <f t="shared" si="50"/>
        <v>1.2945142479049987</v>
      </c>
      <c r="X79">
        <f t="shared" si="30"/>
        <v>0.41222222222222227</v>
      </c>
      <c r="Y79">
        <f t="shared" si="64"/>
        <v>2.6488888888888891</v>
      </c>
      <c r="Z79">
        <f t="shared" si="31"/>
        <v>0.12854619847615509</v>
      </c>
      <c r="AA79">
        <f t="shared" si="17"/>
        <v>7.3653718687594827</v>
      </c>
      <c r="AB79">
        <f t="shared" si="32"/>
        <v>1.2099831985629772</v>
      </c>
      <c r="AC79" s="1">
        <f t="shared" si="51"/>
        <v>1.3300519700753102</v>
      </c>
      <c r="AD79" s="2">
        <f t="shared" si="33"/>
        <v>76.208612004951718</v>
      </c>
      <c r="AE79">
        <f t="shared" si="34"/>
        <v>0.15511073723212415</v>
      </c>
      <c r="AF79">
        <f t="shared" si="52"/>
        <v>6.4</v>
      </c>
      <c r="AG79">
        <f t="shared" si="53"/>
        <v>6.5551107372321242</v>
      </c>
      <c r="AH79">
        <f t="shared" si="21"/>
        <v>31.2</v>
      </c>
      <c r="AI79">
        <f t="shared" si="22"/>
        <v>0.21018258666216955</v>
      </c>
      <c r="AJ79">
        <f t="shared" si="23"/>
        <v>12.042930319653196</v>
      </c>
      <c r="AK79">
        <f t="shared" si="24"/>
        <v>1.7809325866621697</v>
      </c>
      <c r="AL79">
        <f t="shared" si="35"/>
        <v>102.04293031965319</v>
      </c>
      <c r="AM79">
        <f t="shared" si="38"/>
        <v>31.418513956726436</v>
      </c>
      <c r="AN79">
        <v>31.4</v>
      </c>
      <c r="AO79">
        <f t="shared" si="62"/>
        <v>30.708975063723255</v>
      </c>
      <c r="AP79">
        <f t="shared" si="45"/>
        <v>6.5551107372321242</v>
      </c>
      <c r="AQ79">
        <f t="shared" si="63"/>
        <v>3.9187418470283681</v>
      </c>
      <c r="AS79">
        <f>(AO79-AO$75)/(AP79-AP$75)*0.5</f>
        <v>-9.6903789354409339E-2</v>
      </c>
      <c r="AT79">
        <v>6.5</v>
      </c>
    </row>
    <row r="80" spans="1:46" x14ac:dyDescent="0.2">
      <c r="A80">
        <v>65</v>
      </c>
      <c r="B80">
        <f t="shared" ref="B80:B115" si="65">A80*0.1</f>
        <v>6.5</v>
      </c>
      <c r="C80">
        <f t="shared" ref="C80:C115" si="66">ATAN(B80/$F$3)</f>
        <v>0.21336864215180798</v>
      </c>
      <c r="D80">
        <f t="shared" ref="D80:D115" si="67">C80*180/$C$3</f>
        <v>12.225483236455652</v>
      </c>
      <c r="E80">
        <f t="shared" ref="E80:E115" si="68">$F$3/COS(C80)</f>
        <v>30.696090956341656</v>
      </c>
      <c r="F80">
        <f t="shared" ref="F80:F115" si="69">E80-$F$3</f>
        <v>0.69609095634165641</v>
      </c>
      <c r="G80">
        <f t="shared" si="27"/>
        <v>2.4482399691242072</v>
      </c>
      <c r="H80">
        <f t="shared" si="61"/>
        <v>2.4034004891560459</v>
      </c>
      <c r="I80">
        <f t="shared" si="61"/>
        <v>2.4025639332125457</v>
      </c>
      <c r="J80">
        <f t="shared" si="61"/>
        <v>2.4025480291365753</v>
      </c>
      <c r="K80">
        <f t="shared" si="61"/>
        <v>2.4025477266709947</v>
      </c>
      <c r="L80">
        <f t="shared" si="61"/>
        <v>2.4025477209186299</v>
      </c>
      <c r="M80">
        <f t="shared" si="61"/>
        <v>2.4025477208092298</v>
      </c>
      <c r="N80">
        <f t="shared" si="61"/>
        <v>2.4025477208071497</v>
      </c>
      <c r="O80">
        <f t="shared" si="60"/>
        <v>2.4025477208071098</v>
      </c>
      <c r="P80">
        <f t="shared" si="60"/>
        <v>2.4025477208071089</v>
      </c>
      <c r="Q80">
        <f t="shared" si="60"/>
        <v>2.4025477208071089</v>
      </c>
      <c r="R80">
        <f t="shared" si="60"/>
        <v>2.4025477208071089</v>
      </c>
      <c r="S80">
        <f t="shared" si="60"/>
        <v>2.4025477208071089</v>
      </c>
      <c r="T80">
        <f t="shared" ref="T80:T111" si="70">ASIN(SIN($C80)/SQRT(S80))</f>
        <v>0.13704225872458492</v>
      </c>
      <c r="U80">
        <f t="shared" ref="U80:U115" si="71">T80*180/$C$3</f>
        <v>7.8521746205396417</v>
      </c>
      <c r="V80">
        <f t="shared" si="29"/>
        <v>1.2113572045761796</v>
      </c>
      <c r="W80" s="1">
        <f t="shared" ref="W80:W111" si="72">(V80*SQRT(S80)+F80)/$C$6*2*$C$3</f>
        <v>1.2945142479049987</v>
      </c>
      <c r="X80">
        <f t="shared" si="30"/>
        <v>0.41222222222222227</v>
      </c>
      <c r="Y80">
        <f t="shared" si="64"/>
        <v>2.6488888888888891</v>
      </c>
      <c r="Z80">
        <f t="shared" si="31"/>
        <v>0.13047621631933978</v>
      </c>
      <c r="AA80">
        <f t="shared" ref="AA80:AA115" si="73">Z80*180/$C$3</f>
        <v>7.4759570069970263</v>
      </c>
      <c r="AB80">
        <f t="shared" si="32"/>
        <v>1.210287385422169</v>
      </c>
      <c r="AC80" s="1">
        <f t="shared" ref="AC80:AC111" si="74">(AB80*SQRT(Y80)+F80)/$C$6*2*$C$3</f>
        <v>1.3408733435820415</v>
      </c>
      <c r="AD80" s="2">
        <f t="shared" si="33"/>
        <v>76.828649321905928</v>
      </c>
      <c r="AE80">
        <f t="shared" si="34"/>
        <v>0.15746604494947394</v>
      </c>
      <c r="AF80">
        <f t="shared" ref="AF80:AF115" si="75">A80*0.1</f>
        <v>6.5</v>
      </c>
      <c r="AG80">
        <f t="shared" ref="AG80:AG115" si="76">AE80+B80</f>
        <v>6.6574660449494738</v>
      </c>
      <c r="AH80">
        <f t="shared" ref="AH80:AH115" si="77">$F$3+$F$4</f>
        <v>31.2</v>
      </c>
      <c r="AI80">
        <f t="shared" ref="AI80:AI115" si="78">C80</f>
        <v>0.21336864215180798</v>
      </c>
      <c r="AJ80">
        <f t="shared" ref="AJ80:AJ115" si="79">AI80*180/$C$3</f>
        <v>12.225483236455652</v>
      </c>
      <c r="AK80">
        <f t="shared" ref="AK80:AK115" si="80">AI80+$C$3/2</f>
        <v>1.784118642151808</v>
      </c>
      <c r="AL80">
        <f t="shared" si="35"/>
        <v>102.22548323645566</v>
      </c>
      <c r="AM80">
        <f t="shared" si="38"/>
        <v>31.439720500696186</v>
      </c>
      <c r="AN80">
        <v>31.4</v>
      </c>
      <c r="AO80">
        <f t="shared" si="62"/>
        <v>30.687946596841432</v>
      </c>
      <c r="AP80">
        <f t="shared" si="45"/>
        <v>6.6574660449494738</v>
      </c>
      <c r="AQ80">
        <f t="shared" si="63"/>
        <v>3.8977133801465378</v>
      </c>
    </row>
    <row r="81" spans="1:46" x14ac:dyDescent="0.2">
      <c r="A81">
        <v>66</v>
      </c>
      <c r="B81">
        <f t="shared" si="65"/>
        <v>6.6000000000000005</v>
      </c>
      <c r="C81">
        <f t="shared" si="66"/>
        <v>0.21655030497608929</v>
      </c>
      <c r="D81">
        <f t="shared" si="67"/>
        <v>12.407784464649394</v>
      </c>
      <c r="E81">
        <f t="shared" si="68"/>
        <v>30.717421766808489</v>
      </c>
      <c r="F81">
        <f t="shared" si="69"/>
        <v>0.71742176680848857</v>
      </c>
      <c r="G81">
        <f t="shared" ref="G81:G115" si="81">(($F$4*SQRT($G$15)-F81)/$F$4)^2</f>
        <v>2.3929292691530826</v>
      </c>
      <c r="H81">
        <f t="shared" si="61"/>
        <v>2.346763683498752</v>
      </c>
      <c r="I81">
        <f t="shared" si="61"/>
        <v>2.3458555131048633</v>
      </c>
      <c r="J81">
        <f t="shared" si="61"/>
        <v>2.3458372890534105</v>
      </c>
      <c r="K81">
        <f t="shared" si="61"/>
        <v>2.3458369232110421</v>
      </c>
      <c r="L81">
        <f t="shared" si="61"/>
        <v>2.345836915866808</v>
      </c>
      <c r="M81">
        <f t="shared" si="61"/>
        <v>2.3458369157193739</v>
      </c>
      <c r="N81">
        <f t="shared" si="61"/>
        <v>2.3458369157164141</v>
      </c>
      <c r="O81">
        <f t="shared" si="61"/>
        <v>2.3458369157163546</v>
      </c>
      <c r="P81">
        <f t="shared" si="61"/>
        <v>2.3458369157163537</v>
      </c>
      <c r="Q81">
        <f t="shared" si="61"/>
        <v>2.3458369157163537</v>
      </c>
      <c r="R81">
        <f t="shared" si="61"/>
        <v>2.3458369157163537</v>
      </c>
      <c r="S81">
        <f t="shared" si="61"/>
        <v>2.3458369157163537</v>
      </c>
      <c r="T81">
        <f t="shared" si="70"/>
        <v>0.14074893885799347</v>
      </c>
      <c r="U81">
        <f t="shared" si="71"/>
        <v>8.064558011917498</v>
      </c>
      <c r="V81">
        <f t="shared" ref="V81:V115" si="82">$F$4/COS(T81)</f>
        <v>1.2119850667159564</v>
      </c>
      <c r="W81" s="1">
        <f t="shared" si="72"/>
        <v>1.2945142479049987</v>
      </c>
      <c r="X81">
        <f t="shared" ref="X81:X115" si="83">(Y81-1)/($F$5-1)</f>
        <v>0.41222222222222227</v>
      </c>
      <c r="Y81">
        <f t="shared" si="64"/>
        <v>2.6488888888888891</v>
      </c>
      <c r="Z81">
        <f t="shared" ref="Z81:Z115" si="84">ASIN(SIN($C81)/SQRT(Y81))</f>
        <v>0.13240273152342541</v>
      </c>
      <c r="AA81">
        <f t="shared" si="73"/>
        <v>7.5863414528781066</v>
      </c>
      <c r="AB81">
        <f t="shared" ref="AB81:AB115" si="85">$F$4/COS(Z81)</f>
        <v>1.2105956710931913</v>
      </c>
      <c r="AC81" s="1">
        <f t="shared" si="74"/>
        <v>1.3518545813395648</v>
      </c>
      <c r="AD81" s="2">
        <f t="shared" ref="AD81:AD115" si="86">AC81*180/$C$3</f>
        <v>77.45784645587193</v>
      </c>
      <c r="AE81">
        <f t="shared" ref="AE81:AE115" si="87">$F$4*TAN(Z81)</f>
        <v>0.15981826825984088</v>
      </c>
      <c r="AF81">
        <f t="shared" si="75"/>
        <v>6.6000000000000005</v>
      </c>
      <c r="AG81">
        <f t="shared" si="76"/>
        <v>6.7598182682598411</v>
      </c>
      <c r="AH81">
        <f t="shared" si="77"/>
        <v>31.2</v>
      </c>
      <c r="AI81">
        <f t="shared" si="78"/>
        <v>0.21655030497608929</v>
      </c>
      <c r="AJ81">
        <f t="shared" si="79"/>
        <v>12.407784464649394</v>
      </c>
      <c r="AK81">
        <f t="shared" si="80"/>
        <v>1.7873003049760894</v>
      </c>
      <c r="AL81">
        <f t="shared" ref="AL81:AL115" si="88">AJ81+90</f>
        <v>102.4077844646494</v>
      </c>
      <c r="AM81">
        <f t="shared" si="38"/>
        <v>31.461240729259771</v>
      </c>
      <c r="AN81">
        <v>31.4</v>
      </c>
      <c r="AO81">
        <f t="shared" si="62"/>
        <v>30.666636254539824</v>
      </c>
      <c r="AP81">
        <f t="shared" si="45"/>
        <v>6.7598182682598411</v>
      </c>
      <c r="AQ81">
        <f t="shared" si="63"/>
        <v>3.8764030378449341</v>
      </c>
    </row>
    <row r="82" spans="1:46" x14ac:dyDescent="0.2">
      <c r="A82">
        <v>67</v>
      </c>
      <c r="B82">
        <f t="shared" si="65"/>
        <v>6.7</v>
      </c>
      <c r="C82">
        <f t="shared" si="66"/>
        <v>0.21972751993160636</v>
      </c>
      <c r="D82">
        <f t="shared" si="67"/>
        <v>12.589830841218889</v>
      </c>
      <c r="E82">
        <f t="shared" si="68"/>
        <v>30.739063095676809</v>
      </c>
      <c r="F82">
        <f t="shared" si="69"/>
        <v>0.7390630956768085</v>
      </c>
      <c r="G82">
        <f t="shared" si="81"/>
        <v>2.3374592117162392</v>
      </c>
      <c r="H82">
        <f t="shared" si="61"/>
        <v>2.2899510361614124</v>
      </c>
      <c r="I82">
        <f t="shared" si="61"/>
        <v>2.2889654138887496</v>
      </c>
      <c r="J82">
        <f t="shared" si="61"/>
        <v>2.2889445325914899</v>
      </c>
      <c r="K82">
        <f t="shared" si="61"/>
        <v>2.2889440900078357</v>
      </c>
      <c r="L82">
        <f t="shared" si="61"/>
        <v>2.2889440806270911</v>
      </c>
      <c r="M82">
        <f t="shared" si="61"/>
        <v>2.2889440804282621</v>
      </c>
      <c r="N82">
        <f t="shared" si="61"/>
        <v>2.2889440804240477</v>
      </c>
      <c r="O82">
        <f t="shared" si="61"/>
        <v>2.288944080423958</v>
      </c>
      <c r="P82">
        <f t="shared" si="61"/>
        <v>2.2889440804239571</v>
      </c>
      <c r="Q82">
        <f t="shared" si="61"/>
        <v>2.2889440804239563</v>
      </c>
      <c r="R82">
        <f t="shared" si="61"/>
        <v>2.2889440804239563</v>
      </c>
      <c r="S82">
        <f t="shared" si="61"/>
        <v>2.2889440804239563</v>
      </c>
      <c r="T82">
        <f t="shared" si="70"/>
        <v>0.14457076658063975</v>
      </c>
      <c r="U82">
        <f t="shared" si="71"/>
        <v>8.2835390687617867</v>
      </c>
      <c r="V82">
        <f t="shared" si="82"/>
        <v>1.2126505699891914</v>
      </c>
      <c r="W82" s="1">
        <f t="shared" si="72"/>
        <v>1.2945142479049987</v>
      </c>
      <c r="X82">
        <f t="shared" si="83"/>
        <v>0.41222222222222227</v>
      </c>
      <c r="Y82">
        <f t="shared" si="64"/>
        <v>2.6488888888888891</v>
      </c>
      <c r="Z82">
        <f t="shared" si="84"/>
        <v>0.13432570119584825</v>
      </c>
      <c r="AA82">
        <f t="shared" si="73"/>
        <v>7.6965227487673671</v>
      </c>
      <c r="AB82">
        <f t="shared" si="85"/>
        <v>1.2109080290375709</v>
      </c>
      <c r="AC82" s="1">
        <f t="shared" si="74"/>
        <v>1.3629953358036651</v>
      </c>
      <c r="AD82" s="2">
        <f t="shared" si="86"/>
        <v>78.096183493445707</v>
      </c>
      <c r="AE82">
        <f t="shared" si="87"/>
        <v>0.16216736659283429</v>
      </c>
      <c r="AF82">
        <f t="shared" si="75"/>
        <v>6.7</v>
      </c>
      <c r="AG82">
        <f t="shared" si="76"/>
        <v>6.8621673665928347</v>
      </c>
      <c r="AH82">
        <f t="shared" si="77"/>
        <v>31.2</v>
      </c>
      <c r="AI82">
        <f t="shared" si="78"/>
        <v>0.21972751993160636</v>
      </c>
      <c r="AJ82">
        <f t="shared" si="79"/>
        <v>12.589830841218889</v>
      </c>
      <c r="AK82">
        <f t="shared" si="80"/>
        <v>1.7904775199316065</v>
      </c>
      <c r="AL82">
        <f t="shared" si="88"/>
        <v>102.58983084121888</v>
      </c>
      <c r="AM82">
        <f t="shared" si="38"/>
        <v>31.483073978327095</v>
      </c>
      <c r="AN82">
        <v>31.4</v>
      </c>
      <c r="AO82">
        <f t="shared" si="62"/>
        <v>30.645045916590878</v>
      </c>
      <c r="AP82">
        <f t="shared" si="45"/>
        <v>6.8621673665928347</v>
      </c>
      <c r="AQ82">
        <f t="shared" si="63"/>
        <v>3.8548126998959837</v>
      </c>
    </row>
    <row r="83" spans="1:46" x14ac:dyDescent="0.2">
      <c r="A83">
        <v>68</v>
      </c>
      <c r="B83">
        <f t="shared" si="65"/>
        <v>6.8000000000000007</v>
      </c>
      <c r="C83">
        <f t="shared" si="66"/>
        <v>0.22290023232837577</v>
      </c>
      <c r="D83">
        <f t="shared" si="67"/>
        <v>12.771619232566492</v>
      </c>
      <c r="E83">
        <f t="shared" si="68"/>
        <v>30.761014287568607</v>
      </c>
      <c r="F83">
        <f t="shared" si="69"/>
        <v>0.76101428756860656</v>
      </c>
      <c r="G83">
        <f t="shared" si="81"/>
        <v>2.2818594469461422</v>
      </c>
      <c r="H83">
        <f t="shared" si="61"/>
        <v>2.2329923519173973</v>
      </c>
      <c r="I83">
        <f t="shared" si="61"/>
        <v>2.2319229380546499</v>
      </c>
      <c r="J83">
        <f t="shared" si="61"/>
        <v>2.2318990112451909</v>
      </c>
      <c r="K83">
        <f t="shared" si="61"/>
        <v>2.2318984756502469</v>
      </c>
      <c r="L83">
        <f t="shared" si="61"/>
        <v>2.2318984636609729</v>
      </c>
      <c r="M83">
        <f t="shared" si="61"/>
        <v>2.2318984633925933</v>
      </c>
      <c r="N83">
        <f t="shared" si="61"/>
        <v>2.2318984633865857</v>
      </c>
      <c r="O83">
        <f t="shared" si="61"/>
        <v>2.2318984633864507</v>
      </c>
      <c r="P83">
        <f t="shared" si="61"/>
        <v>2.2318984633864476</v>
      </c>
      <c r="Q83">
        <f t="shared" si="61"/>
        <v>2.2318984633864476</v>
      </c>
      <c r="R83">
        <f t="shared" si="61"/>
        <v>2.2318984633864476</v>
      </c>
      <c r="S83">
        <f t="shared" si="61"/>
        <v>2.2318984633864476</v>
      </c>
      <c r="T83">
        <f t="shared" si="70"/>
        <v>0.14851445503758162</v>
      </c>
      <c r="U83">
        <f t="shared" si="71"/>
        <v>8.5095024372957795</v>
      </c>
      <c r="V83">
        <f t="shared" si="82"/>
        <v>1.2133566495480688</v>
      </c>
      <c r="W83" s="1">
        <f t="shared" si="72"/>
        <v>1.2945142479049985</v>
      </c>
      <c r="X83">
        <f t="shared" si="83"/>
        <v>0.41222222222222227</v>
      </c>
      <c r="Y83">
        <f t="shared" si="64"/>
        <v>2.6488888888888891</v>
      </c>
      <c r="Z83">
        <f t="shared" si="84"/>
        <v>0.13624508289757722</v>
      </c>
      <c r="AA83">
        <f t="shared" si="73"/>
        <v>7.8064984630157248</v>
      </c>
      <c r="AB83">
        <f t="shared" si="85"/>
        <v>1.2112244324520292</v>
      </c>
      <c r="AC83" s="1">
        <f t="shared" si="74"/>
        <v>1.3742952553938732</v>
      </c>
      <c r="AD83" s="2">
        <f t="shared" si="86"/>
        <v>78.743640289956133</v>
      </c>
      <c r="AE83">
        <f t="shared" si="87"/>
        <v>0.16451329967130368</v>
      </c>
      <c r="AF83">
        <f t="shared" si="75"/>
        <v>6.8000000000000007</v>
      </c>
      <c r="AG83" s="3">
        <f t="shared" si="76"/>
        <v>6.9645132996713048</v>
      </c>
      <c r="AH83" s="3">
        <f t="shared" si="77"/>
        <v>31.2</v>
      </c>
      <c r="AI83" s="3">
        <f t="shared" si="78"/>
        <v>0.22290023232837577</v>
      </c>
      <c r="AJ83" s="3">
        <f t="shared" si="79"/>
        <v>12.771619232566492</v>
      </c>
      <c r="AK83" s="3">
        <f t="shared" si="80"/>
        <v>1.7936502323283758</v>
      </c>
      <c r="AL83" s="3">
        <f t="shared" si="88"/>
        <v>102.77161923256649</v>
      </c>
      <c r="AM83" s="3">
        <f t="shared" si="38"/>
        <v>31.505219576051559</v>
      </c>
      <c r="AN83">
        <v>31.4</v>
      </c>
      <c r="AO83">
        <f t="shared" si="62"/>
        <v>30.623177480226609</v>
      </c>
      <c r="AP83">
        <f t="shared" si="45"/>
        <v>6.9645132996713048</v>
      </c>
      <c r="AQ83">
        <f t="shared" si="63"/>
        <v>3.8329442635317186</v>
      </c>
    </row>
    <row r="84" spans="1:46" x14ac:dyDescent="0.2">
      <c r="A84">
        <v>69</v>
      </c>
      <c r="B84">
        <f t="shared" si="65"/>
        <v>6.9</v>
      </c>
      <c r="C84">
        <f t="shared" si="66"/>
        <v>0.2260683879938839</v>
      </c>
      <c r="D84">
        <f t="shared" si="67"/>
        <v>12.953146534744262</v>
      </c>
      <c r="E84">
        <f t="shared" si="68"/>
        <v>30.78327467960483</v>
      </c>
      <c r="F84">
        <f t="shared" si="69"/>
        <v>0.78327467960482977</v>
      </c>
      <c r="G84">
        <f t="shared" si="81"/>
        <v>2.2261599643317984</v>
      </c>
      <c r="H84">
        <f t="shared" si="61"/>
        <v>2.1759177760898001</v>
      </c>
      <c r="I84">
        <f t="shared" si="61"/>
        <v>2.1747576782648355</v>
      </c>
      <c r="J84">
        <f t="shared" si="61"/>
        <v>2.1747302583454298</v>
      </c>
      <c r="K84">
        <f t="shared" si="61"/>
        <v>2.1747296098979327</v>
      </c>
      <c r="L84">
        <f t="shared" si="61"/>
        <v>2.1747295945627458</v>
      </c>
      <c r="M84">
        <f t="shared" si="61"/>
        <v>2.1747295942000826</v>
      </c>
      <c r="N84">
        <f t="shared" si="61"/>
        <v>2.1747295941915059</v>
      </c>
      <c r="O84">
        <f t="shared" si="61"/>
        <v>2.174729594191303</v>
      </c>
      <c r="P84">
        <f t="shared" si="61"/>
        <v>2.1747295941912981</v>
      </c>
      <c r="Q84">
        <f t="shared" si="61"/>
        <v>2.1747295941912981</v>
      </c>
      <c r="R84">
        <f t="shared" si="61"/>
        <v>2.1747295941912981</v>
      </c>
      <c r="S84">
        <f t="shared" si="61"/>
        <v>2.1747295941912981</v>
      </c>
      <c r="T84">
        <f t="shared" si="70"/>
        <v>0.15258724115246075</v>
      </c>
      <c r="U84">
        <f t="shared" si="71"/>
        <v>8.7428627749301082</v>
      </c>
      <c r="V84">
        <f t="shared" si="82"/>
        <v>1.214106538071188</v>
      </c>
      <c r="W84" s="1">
        <f t="shared" si="72"/>
        <v>1.2945142479049989</v>
      </c>
      <c r="X84">
        <f t="shared" si="83"/>
        <v>0.41222222222222227</v>
      </c>
      <c r="Y84">
        <f t="shared" si="64"/>
        <v>2.6488888888888891</v>
      </c>
      <c r="Z84">
        <f t="shared" si="84"/>
        <v>0.13816083464649823</v>
      </c>
      <c r="AA84">
        <f t="shared" si="73"/>
        <v>7.9162661901542828</v>
      </c>
      <c r="AB84">
        <f t="shared" si="85"/>
        <v>1.2115448542740059</v>
      </c>
      <c r="AC84" s="1">
        <f t="shared" si="74"/>
        <v>1.3857539845446281</v>
      </c>
      <c r="AD84" s="2">
        <f t="shared" si="86"/>
        <v>79.400196472396317</v>
      </c>
      <c r="AE84">
        <f t="shared" si="87"/>
        <v>0.16685602751420905</v>
      </c>
      <c r="AF84">
        <f t="shared" si="75"/>
        <v>6.9</v>
      </c>
      <c r="AG84">
        <f t="shared" si="76"/>
        <v>7.0668560275142092</v>
      </c>
      <c r="AH84">
        <f t="shared" si="77"/>
        <v>31.2</v>
      </c>
      <c r="AI84">
        <f t="shared" si="78"/>
        <v>0.2260683879938839</v>
      </c>
      <c r="AJ84">
        <f t="shared" si="79"/>
        <v>12.953146534744262</v>
      </c>
      <c r="AK84">
        <f t="shared" si="80"/>
        <v>1.7968183879938839</v>
      </c>
      <c r="AL84">
        <f t="shared" si="88"/>
        <v>102.95314653474426</v>
      </c>
      <c r="AM84">
        <f t="shared" si="38"/>
        <v>31.527676842926226</v>
      </c>
      <c r="AN84">
        <v>31.73</v>
      </c>
      <c r="AO84">
        <f t="shared" si="62"/>
        <v>30.601032859707846</v>
      </c>
      <c r="AP84">
        <f t="shared" si="45"/>
        <v>7.0668560275142092</v>
      </c>
      <c r="AQ84">
        <f t="shared" si="63"/>
        <v>3.8107996430129525</v>
      </c>
      <c r="AS84">
        <f>(AO84-AO$75)/(AP84-AP$75)</f>
        <v>-0.20321888124758747</v>
      </c>
      <c r="AT84">
        <v>7</v>
      </c>
    </row>
    <row r="85" spans="1:46" x14ac:dyDescent="0.2">
      <c r="A85">
        <v>70</v>
      </c>
      <c r="B85">
        <f t="shared" si="65"/>
        <v>7</v>
      </c>
      <c r="C85">
        <f t="shared" si="66"/>
        <v>0.22923193327699534</v>
      </c>
      <c r="D85">
        <f t="shared" si="67"/>
        <v>13.134409673677911</v>
      </c>
      <c r="E85">
        <f t="shared" si="68"/>
        <v>30.805843601498726</v>
      </c>
      <c r="F85">
        <f t="shared" si="69"/>
        <v>0.8058436014987258</v>
      </c>
      <c r="G85">
        <f t="shared" si="81"/>
        <v>2.1703910884963893</v>
      </c>
      <c r="H85">
        <f t="shared" si="61"/>
        <v>2.118757790287749</v>
      </c>
      <c r="I85">
        <f t="shared" si="61"/>
        <v>2.1174995070162379</v>
      </c>
      <c r="J85">
        <f t="shared" si="61"/>
        <v>2.1174680772133221</v>
      </c>
      <c r="K85">
        <f t="shared" si="61"/>
        <v>2.1174672916714607</v>
      </c>
      <c r="L85">
        <f t="shared" si="61"/>
        <v>2.1174672720376941</v>
      </c>
      <c r="M85">
        <f t="shared" si="61"/>
        <v>2.1174672715469693</v>
      </c>
      <c r="N85">
        <f t="shared" si="61"/>
        <v>2.1174672715347045</v>
      </c>
      <c r="O85">
        <f t="shared" si="61"/>
        <v>2.1174672715343976</v>
      </c>
      <c r="P85">
        <f t="shared" si="61"/>
        <v>2.1174672715343901</v>
      </c>
      <c r="Q85">
        <f t="shared" si="61"/>
        <v>2.1174672715343896</v>
      </c>
      <c r="R85">
        <f t="shared" si="61"/>
        <v>2.1174672715343896</v>
      </c>
      <c r="S85">
        <f t="shared" si="61"/>
        <v>2.1174672715343896</v>
      </c>
      <c r="T85">
        <f t="shared" si="70"/>
        <v>0.15679694010322445</v>
      </c>
      <c r="U85">
        <f t="shared" si="71"/>
        <v>8.9840678715837665</v>
      </c>
      <c r="V85">
        <f t="shared" si="82"/>
        <v>1.2149038032598729</v>
      </c>
      <c r="W85" s="1">
        <f t="shared" si="72"/>
        <v>1.2945142479049987</v>
      </c>
      <c r="X85">
        <f t="shared" si="83"/>
        <v>0.41222222222222227</v>
      </c>
      <c r="Y85">
        <f t="shared" si="64"/>
        <v>2.6488888888888891</v>
      </c>
      <c r="Z85">
        <f t="shared" si="84"/>
        <v>0.14007291492067109</v>
      </c>
      <c r="AA85">
        <f t="shared" si="73"/>
        <v>8.025823551080947</v>
      </c>
      <c r="AB85">
        <f t="shared" si="85"/>
        <v>1.2118692671872076</v>
      </c>
      <c r="AC85" s="1">
        <f t="shared" si="74"/>
        <v>1.3973711637567698</v>
      </c>
      <c r="AD85" s="2">
        <f t="shared" si="86"/>
        <v>80.065831442374204</v>
      </c>
      <c r="AE85">
        <f t="shared" si="87"/>
        <v>0.16919551043943035</v>
      </c>
      <c r="AF85" s="3">
        <f t="shared" si="75"/>
        <v>7</v>
      </c>
      <c r="AG85">
        <f t="shared" si="76"/>
        <v>7.1691955104394305</v>
      </c>
      <c r="AH85">
        <f t="shared" si="77"/>
        <v>31.2</v>
      </c>
      <c r="AI85">
        <f t="shared" si="78"/>
        <v>0.22923193327699534</v>
      </c>
      <c r="AJ85">
        <f t="shared" si="79"/>
        <v>13.134409673677911</v>
      </c>
      <c r="AK85">
        <f t="shared" si="80"/>
        <v>1.7999819332769955</v>
      </c>
      <c r="AL85">
        <f t="shared" si="88"/>
        <v>103.13440967367791</v>
      </c>
      <c r="AM85">
        <f t="shared" si="38"/>
        <v>31.550445091880558</v>
      </c>
      <c r="AN85">
        <v>31.73</v>
      </c>
      <c r="AO85">
        <f>AN$88*COS(AI85)</f>
        <v>30.899981585107099</v>
      </c>
      <c r="AP85">
        <f t="shared" si="45"/>
        <v>7.1691955104394305</v>
      </c>
      <c r="AQ85">
        <f>4+AO85-AO$85</f>
        <v>4</v>
      </c>
      <c r="AS85">
        <v>0</v>
      </c>
      <c r="AT85">
        <v>7</v>
      </c>
    </row>
    <row r="86" spans="1:46" x14ac:dyDescent="0.2">
      <c r="A86">
        <v>71</v>
      </c>
      <c r="B86">
        <f t="shared" si="65"/>
        <v>7.1000000000000005</v>
      </c>
      <c r="C86">
        <f t="shared" si="66"/>
        <v>0.23239081505172349</v>
      </c>
      <c r="D86">
        <f t="shared" si="67"/>
        <v>13.31540560538285</v>
      </c>
      <c r="E86">
        <f t="shared" si="68"/>
        <v>30.828720375649716</v>
      </c>
      <c r="F86">
        <f t="shared" si="69"/>
        <v>0.82872037564971635</v>
      </c>
      <c r="G86">
        <f t="shared" si="81"/>
        <v>2.1145834749492836</v>
      </c>
      <c r="H86">
        <f t="shared" si="61"/>
        <v>2.0615432081170746</v>
      </c>
      <c r="I86">
        <f t="shared" si="61"/>
        <v>2.0601785654093421</v>
      </c>
      <c r="J86">
        <f t="shared" si="61"/>
        <v>2.0601425281141701</v>
      </c>
      <c r="K86">
        <f t="shared" si="61"/>
        <v>2.0601415757992485</v>
      </c>
      <c r="L86">
        <f t="shared" si="61"/>
        <v>2.0601415506330976</v>
      </c>
      <c r="M86">
        <f t="shared" si="61"/>
        <v>2.0601415499680495</v>
      </c>
      <c r="N86">
        <f t="shared" si="61"/>
        <v>2.0601415499504747</v>
      </c>
      <c r="O86">
        <f t="shared" si="61"/>
        <v>2.0601415499500102</v>
      </c>
      <c r="P86">
        <f t="shared" si="61"/>
        <v>2.0601415499499982</v>
      </c>
      <c r="Q86">
        <f t="shared" si="61"/>
        <v>2.0601415499499978</v>
      </c>
      <c r="R86">
        <f t="shared" si="61"/>
        <v>2.0601415499499978</v>
      </c>
      <c r="S86">
        <f t="shared" si="61"/>
        <v>2.0601415499499978</v>
      </c>
      <c r="T86">
        <f t="shared" si="70"/>
        <v>0.16115200694938622</v>
      </c>
      <c r="U86">
        <f t="shared" si="71"/>
        <v>9.2336021807701787</v>
      </c>
      <c r="V86">
        <f t="shared" si="82"/>
        <v>1.2157523910912169</v>
      </c>
      <c r="W86" s="1">
        <f t="shared" si="72"/>
        <v>1.2945142479049985</v>
      </c>
      <c r="X86">
        <f t="shared" si="83"/>
        <v>0.24888888888888883</v>
      </c>
      <c r="Y86">
        <f>$AS$8</f>
        <v>1.9955555555555553</v>
      </c>
      <c r="Z86">
        <f t="shared" si="84"/>
        <v>0.16376226415703551</v>
      </c>
      <c r="AA86">
        <f t="shared" si="73"/>
        <v>9.3831633131518029</v>
      </c>
      <c r="AB86">
        <f t="shared" si="85"/>
        <v>1.2162726323232929</v>
      </c>
      <c r="AC86" s="1">
        <f t="shared" si="74"/>
        <v>1.2810164556522439</v>
      </c>
      <c r="AD86" s="2">
        <f t="shared" si="86"/>
        <v>73.399001119657456</v>
      </c>
      <c r="AE86">
        <f t="shared" si="87"/>
        <v>0.1982904842362132</v>
      </c>
      <c r="AF86">
        <f t="shared" si="75"/>
        <v>7.1000000000000005</v>
      </c>
      <c r="AG86">
        <f t="shared" si="76"/>
        <v>7.2982904842362135</v>
      </c>
      <c r="AH86">
        <f t="shared" si="77"/>
        <v>31.2</v>
      </c>
      <c r="AI86">
        <f t="shared" si="78"/>
        <v>0.23239081505172349</v>
      </c>
      <c r="AJ86">
        <f t="shared" si="79"/>
        <v>13.31540560538285</v>
      </c>
      <c r="AK86">
        <f t="shared" si="80"/>
        <v>1.8031408150517236</v>
      </c>
      <c r="AL86">
        <f t="shared" si="88"/>
        <v>103.31540560538285</v>
      </c>
      <c r="AM86">
        <f t="shared" si="38"/>
        <v>31.689712191377936</v>
      </c>
      <c r="AN86">
        <v>31.73</v>
      </c>
      <c r="AO86">
        <f t="shared" ref="AO86:AO93" si="89">AN$88*COS(AI86)</f>
        <v>30.87705193083087</v>
      </c>
      <c r="AP86">
        <f t="shared" si="45"/>
        <v>7.2982904842362135</v>
      </c>
      <c r="AQ86">
        <f t="shared" ref="AQ86:AQ93" si="90">4+AO86-AO$85</f>
        <v>3.9770703457237744</v>
      </c>
    </row>
    <row r="87" spans="1:46" x14ac:dyDescent="0.2">
      <c r="A87">
        <v>72</v>
      </c>
      <c r="B87">
        <f t="shared" si="65"/>
        <v>7.2</v>
      </c>
      <c r="C87">
        <f t="shared" si="66"/>
        <v>0.23554498072086336</v>
      </c>
      <c r="D87">
        <f t="shared" si="67"/>
        <v>13.49613131617234</v>
      </c>
      <c r="E87">
        <f t="shared" si="68"/>
        <v>30.851904317237857</v>
      </c>
      <c r="F87">
        <f t="shared" si="69"/>
        <v>0.85190431723785665</v>
      </c>
      <c r="G87">
        <f t="shared" si="81"/>
        <v>2.0587681058134679</v>
      </c>
      <c r="H87">
        <f t="shared" si="61"/>
        <v>2.0043051708664179</v>
      </c>
      <c r="I87">
        <f t="shared" si="61"/>
        <v>2.0028252508791016</v>
      </c>
      <c r="J87">
        <f t="shared" si="61"/>
        <v>2.0027839137983312</v>
      </c>
      <c r="K87">
        <f t="shared" si="61"/>
        <v>2.0027827582952078</v>
      </c>
      <c r="L87">
        <f t="shared" si="61"/>
        <v>2.0027827259945288</v>
      </c>
      <c r="M87">
        <f t="shared" si="61"/>
        <v>2.0027827250916022</v>
      </c>
      <c r="N87">
        <f t="shared" si="61"/>
        <v>2.0027827250663619</v>
      </c>
      <c r="O87">
        <f t="shared" si="61"/>
        <v>2.0027827250656562</v>
      </c>
      <c r="P87">
        <f t="shared" si="61"/>
        <v>2.0027827250656367</v>
      </c>
      <c r="Q87">
        <f t="shared" si="61"/>
        <v>2.0027827250656358</v>
      </c>
      <c r="R87">
        <f t="shared" si="61"/>
        <v>2.0027827250656358</v>
      </c>
      <c r="S87">
        <f t="shared" si="61"/>
        <v>2.0027827250656358</v>
      </c>
      <c r="T87">
        <f t="shared" si="70"/>
        <v>0.16566160656807544</v>
      </c>
      <c r="U87">
        <f t="shared" si="71"/>
        <v>9.4919908267558739</v>
      </c>
      <c r="V87">
        <f t="shared" si="82"/>
        <v>1.2166566758838244</v>
      </c>
      <c r="W87" s="1">
        <f t="shared" si="72"/>
        <v>1.2945142479049989</v>
      </c>
      <c r="X87">
        <f t="shared" si="83"/>
        <v>0.24888888888888883</v>
      </c>
      <c r="Y87">
        <f t="shared" ref="Y87:Y95" si="91">$AS$8</f>
        <v>1.9955555555555553</v>
      </c>
      <c r="Z87">
        <f t="shared" si="84"/>
        <v>0.16596409803655496</v>
      </c>
      <c r="AA87">
        <f t="shared" si="73"/>
        <v>9.5093228224032753</v>
      </c>
      <c r="AB87">
        <f t="shared" si="85"/>
        <v>1.2167182667401455</v>
      </c>
      <c r="AC87" s="1">
        <f t="shared" si="74"/>
        <v>1.2929940398451514</v>
      </c>
      <c r="AD87" s="2">
        <f t="shared" si="86"/>
        <v>74.085286382978595</v>
      </c>
      <c r="AE87">
        <f t="shared" si="87"/>
        <v>0.20100582235135325</v>
      </c>
      <c r="AF87">
        <f t="shared" si="75"/>
        <v>7.2</v>
      </c>
      <c r="AG87">
        <f t="shared" si="76"/>
        <v>7.4010058223513537</v>
      </c>
      <c r="AH87">
        <f t="shared" si="77"/>
        <v>31.2</v>
      </c>
      <c r="AI87">
        <f t="shared" si="78"/>
        <v>0.23554498072086336</v>
      </c>
      <c r="AJ87">
        <f t="shared" si="79"/>
        <v>13.49613131617234</v>
      </c>
      <c r="AK87">
        <f t="shared" si="80"/>
        <v>1.8062949807208635</v>
      </c>
      <c r="AL87">
        <f t="shared" si="88"/>
        <v>103.49613131617234</v>
      </c>
      <c r="AM87">
        <f t="shared" si="38"/>
        <v>31.713211594792256</v>
      </c>
      <c r="AN87">
        <v>31.73</v>
      </c>
      <c r="AO87">
        <f t="shared" si="89"/>
        <v>30.85384909184182</v>
      </c>
      <c r="AP87">
        <f t="shared" si="45"/>
        <v>7.4010058223513537</v>
      </c>
      <c r="AQ87">
        <f t="shared" si="90"/>
        <v>3.9538675067347242</v>
      </c>
    </row>
    <row r="88" spans="1:46" x14ac:dyDescent="0.2">
      <c r="A88">
        <v>73</v>
      </c>
      <c r="B88">
        <f t="shared" si="65"/>
        <v>7.3000000000000007</v>
      </c>
      <c r="C88">
        <f t="shared" si="66"/>
        <v>0.23869437821948689</v>
      </c>
      <c r="D88">
        <f t="shared" si="67"/>
        <v>13.676583822857756</v>
      </c>
      <c r="E88">
        <f t="shared" si="68"/>
        <v>30.875394734318782</v>
      </c>
      <c r="F88">
        <f t="shared" si="69"/>
        <v>0.87539473431878179</v>
      </c>
      <c r="G88">
        <f t="shared" si="81"/>
        <v>2.0029762855298632</v>
      </c>
      <c r="H88">
        <f t="shared" si="61"/>
        <v>1.9470751431702453</v>
      </c>
      <c r="I88">
        <f t="shared" si="61"/>
        <v>1.9454702037162797</v>
      </c>
      <c r="J88">
        <f t="shared" si="61"/>
        <v>1.9454227633703061</v>
      </c>
      <c r="K88">
        <f t="shared" si="61"/>
        <v>1.9454213598918155</v>
      </c>
      <c r="L88">
        <f t="shared" si="61"/>
        <v>1.9454213183701679</v>
      </c>
      <c r="M88">
        <f t="shared" si="61"/>
        <v>1.9454213171417567</v>
      </c>
      <c r="N88">
        <f t="shared" si="61"/>
        <v>1.9454213171054142</v>
      </c>
      <c r="O88">
        <f t="shared" si="61"/>
        <v>1.9454213171043391</v>
      </c>
      <c r="P88">
        <f t="shared" si="61"/>
        <v>1.9454213171043078</v>
      </c>
      <c r="Q88">
        <f t="shared" si="61"/>
        <v>1.9454213171043069</v>
      </c>
      <c r="R88">
        <f t="shared" si="61"/>
        <v>1.9454213171043069</v>
      </c>
      <c r="S88">
        <f t="shared" si="61"/>
        <v>1.9454213171043069</v>
      </c>
      <c r="T88">
        <f t="shared" si="70"/>
        <v>0.17033569328198647</v>
      </c>
      <c r="U88">
        <f t="shared" si="71"/>
        <v>9.7598041670404463</v>
      </c>
      <c r="V88">
        <f t="shared" si="82"/>
        <v>1.2176215184603023</v>
      </c>
      <c r="W88" s="1">
        <f t="shared" si="72"/>
        <v>1.2945142479049987</v>
      </c>
      <c r="X88">
        <f t="shared" si="83"/>
        <v>0.24888888888888883</v>
      </c>
      <c r="Y88">
        <f t="shared" si="91"/>
        <v>1.9955555555555553</v>
      </c>
      <c r="Z88">
        <f t="shared" si="84"/>
        <v>0.16816175062800678</v>
      </c>
      <c r="AA88">
        <f t="shared" si="73"/>
        <v>9.6352427544298003</v>
      </c>
      <c r="AB88">
        <f t="shared" si="85"/>
        <v>1.2171692669189724</v>
      </c>
      <c r="AC88" s="1">
        <f t="shared" si="74"/>
        <v>1.3051295861473464</v>
      </c>
      <c r="AD88" s="2">
        <f t="shared" si="86"/>
        <v>74.780622475416948</v>
      </c>
      <c r="AE88">
        <f t="shared" si="87"/>
        <v>0.20371800198330284</v>
      </c>
      <c r="AF88">
        <f t="shared" si="75"/>
        <v>7.3000000000000007</v>
      </c>
      <c r="AG88">
        <f t="shared" si="76"/>
        <v>7.5037180019833034</v>
      </c>
      <c r="AH88">
        <f t="shared" si="77"/>
        <v>31.2</v>
      </c>
      <c r="AI88">
        <f t="shared" si="78"/>
        <v>0.23869437821948689</v>
      </c>
      <c r="AJ88">
        <f t="shared" si="79"/>
        <v>13.676583822857756</v>
      </c>
      <c r="AK88">
        <f t="shared" si="80"/>
        <v>1.8094443782194869</v>
      </c>
      <c r="AL88">
        <f t="shared" si="88"/>
        <v>103.67658382285775</v>
      </c>
      <c r="AM88">
        <f t="shared" si="38"/>
        <v>31.737021272088814</v>
      </c>
      <c r="AN88">
        <v>31.73</v>
      </c>
      <c r="AO88">
        <f t="shared" si="89"/>
        <v>30.830375066976522</v>
      </c>
      <c r="AP88">
        <f t="shared" si="45"/>
        <v>7.5037180019833034</v>
      </c>
      <c r="AQ88">
        <f t="shared" si="90"/>
        <v>3.9303934818694231</v>
      </c>
      <c r="AS88">
        <f>(AO88-AO$85)/(AP88-AP$85)*0.5</f>
        <v>-0.10403862205098993</v>
      </c>
      <c r="AT88">
        <v>7.5</v>
      </c>
    </row>
    <row r="89" spans="1:46" x14ac:dyDescent="0.2">
      <c r="A89">
        <v>74</v>
      </c>
      <c r="B89">
        <f t="shared" si="65"/>
        <v>7.4</v>
      </c>
      <c r="C89">
        <f t="shared" si="66"/>
        <v>0.24183895601830027</v>
      </c>
      <c r="D89">
        <f t="shared" si="67"/>
        <v>13.856760172940968</v>
      </c>
      <c r="E89">
        <f t="shared" si="68"/>
        <v>30.899190927919133</v>
      </c>
      <c r="F89">
        <f t="shared" si="69"/>
        <v>0.89919092791913258</v>
      </c>
      <c r="G89">
        <f t="shared" si="81"/>
        <v>1.9472396365397397</v>
      </c>
      <c r="H89">
        <f t="shared" si="61"/>
        <v>1.889884908650008</v>
      </c>
      <c r="I89">
        <f t="shared" si="61"/>
        <v>1.8881442921731801</v>
      </c>
      <c r="J89">
        <f t="shared" si="61"/>
        <v>1.8880898141703419</v>
      </c>
      <c r="K89">
        <f t="shared" si="61"/>
        <v>1.8880881074908362</v>
      </c>
      <c r="L89">
        <f t="shared" si="61"/>
        <v>1.8880880540226204</v>
      </c>
      <c r="M89">
        <f t="shared" si="61"/>
        <v>1.8880880523475236</v>
      </c>
      <c r="N89">
        <f t="shared" si="61"/>
        <v>1.8880880522950449</v>
      </c>
      <c r="O89">
        <f t="shared" si="61"/>
        <v>1.8880880522934005</v>
      </c>
      <c r="P89">
        <f t="shared" si="61"/>
        <v>1.8880880522933496</v>
      </c>
      <c r="Q89">
        <f t="shared" si="61"/>
        <v>1.8880880522933479</v>
      </c>
      <c r="R89">
        <f t="shared" si="61"/>
        <v>1.8880880522933479</v>
      </c>
      <c r="S89">
        <f t="shared" si="61"/>
        <v>1.8880880522933479</v>
      </c>
      <c r="T89">
        <f t="shared" si="70"/>
        <v>0.17518510184055108</v>
      </c>
      <c r="U89">
        <f t="shared" si="71"/>
        <v>10.037663005347508</v>
      </c>
      <c r="V89">
        <f t="shared" si="82"/>
        <v>1.2186523339760353</v>
      </c>
      <c r="W89" s="1">
        <f t="shared" si="72"/>
        <v>1.2945142479049985</v>
      </c>
      <c r="X89">
        <f t="shared" si="83"/>
        <v>0.24888888888888883</v>
      </c>
      <c r="Y89">
        <f t="shared" si="91"/>
        <v>1.9955555555555553</v>
      </c>
      <c r="Z89">
        <f t="shared" si="84"/>
        <v>0.17035517775523651</v>
      </c>
      <c r="AA89">
        <f t="shared" si="73"/>
        <v>9.7609205780495216</v>
      </c>
      <c r="AB89">
        <f t="shared" si="85"/>
        <v>1.2176255994134817</v>
      </c>
      <c r="AC89" s="1">
        <f t="shared" si="74"/>
        <v>1.3174227192280983</v>
      </c>
      <c r="AD89" s="2">
        <f t="shared" si="86"/>
        <v>75.484987891471476</v>
      </c>
      <c r="AE89">
        <f t="shared" si="87"/>
        <v>0.20642698551071423</v>
      </c>
      <c r="AF89">
        <f t="shared" si="75"/>
        <v>7.4</v>
      </c>
      <c r="AG89">
        <f t="shared" si="76"/>
        <v>7.6064269855107147</v>
      </c>
      <c r="AH89">
        <f t="shared" si="77"/>
        <v>31.2</v>
      </c>
      <c r="AI89">
        <f t="shared" si="78"/>
        <v>0.24183895601830027</v>
      </c>
      <c r="AJ89">
        <f t="shared" si="79"/>
        <v>13.856760172940968</v>
      </c>
      <c r="AK89">
        <f t="shared" si="80"/>
        <v>1.8125889560183004</v>
      </c>
      <c r="AL89">
        <f t="shared" si="88"/>
        <v>103.85676017294097</v>
      </c>
      <c r="AM89">
        <f t="shared" si="38"/>
        <v>31.761140500617831</v>
      </c>
      <c r="AN89">
        <v>31.73</v>
      </c>
      <c r="AO89">
        <f t="shared" si="89"/>
        <v>30.806631870089049</v>
      </c>
      <c r="AP89">
        <f t="shared" si="45"/>
        <v>7.6064269855107147</v>
      </c>
      <c r="AQ89">
        <f t="shared" si="90"/>
        <v>3.90665028498195</v>
      </c>
    </row>
    <row r="90" spans="1:46" x14ac:dyDescent="0.2">
      <c r="A90">
        <v>75</v>
      </c>
      <c r="B90">
        <f t="shared" si="65"/>
        <v>7.5</v>
      </c>
      <c r="C90">
        <f t="shared" si="66"/>
        <v>0.24497866312686414</v>
      </c>
      <c r="D90">
        <f t="shared" si="67"/>
        <v>14.036657444798836</v>
      </c>
      <c r="E90">
        <f t="shared" si="68"/>
        <v>30.923292192132454</v>
      </c>
      <c r="F90">
        <f t="shared" si="69"/>
        <v>0.92329219213245395</v>
      </c>
      <c r="G90">
        <f t="shared" si="81"/>
        <v>1.8915900949464421</v>
      </c>
      <c r="H90">
        <f t="shared" si="61"/>
        <v>1.8327665655346772</v>
      </c>
      <c r="I90">
        <f t="shared" si="61"/>
        <v>1.8308785959058516</v>
      </c>
      <c r="J90">
        <f t="shared" si="61"/>
        <v>1.8308159912817301</v>
      </c>
      <c r="K90">
        <f t="shared" si="61"/>
        <v>1.8308139131155274</v>
      </c>
      <c r="L90">
        <f t="shared" si="61"/>
        <v>1.8308138441281736</v>
      </c>
      <c r="M90">
        <f t="shared" si="61"/>
        <v>1.8308138418380484</v>
      </c>
      <c r="N90">
        <f t="shared" si="61"/>
        <v>1.830813841762025</v>
      </c>
      <c r="O90">
        <f t="shared" si="61"/>
        <v>1.8308138417595015</v>
      </c>
      <c r="P90">
        <f t="shared" si="61"/>
        <v>1.8308138417594175</v>
      </c>
      <c r="Q90">
        <f t="shared" si="61"/>
        <v>1.8308138417594144</v>
      </c>
      <c r="R90">
        <f t="shared" si="61"/>
        <v>1.8308138417594144</v>
      </c>
      <c r="S90">
        <f t="shared" si="61"/>
        <v>1.8308138417594144</v>
      </c>
      <c r="T90">
        <f t="shared" si="70"/>
        <v>0.18022165176037766</v>
      </c>
      <c r="U90">
        <f t="shared" si="71"/>
        <v>10.326244570067795</v>
      </c>
      <c r="V90">
        <f t="shared" si="82"/>
        <v>1.219755171343182</v>
      </c>
      <c r="W90" s="1">
        <f t="shared" si="72"/>
        <v>1.2945142479049985</v>
      </c>
      <c r="X90">
        <f t="shared" si="83"/>
        <v>0.24888888888888883</v>
      </c>
      <c r="Y90">
        <f t="shared" si="91"/>
        <v>1.9955555555555553</v>
      </c>
      <c r="Z90">
        <f t="shared" si="84"/>
        <v>0.1725443357496465</v>
      </c>
      <c r="AA90">
        <f t="shared" si="73"/>
        <v>9.8863537911623016</v>
      </c>
      <c r="AB90">
        <f t="shared" si="85"/>
        <v>1.2180872304888157</v>
      </c>
      <c r="AC90" s="1">
        <f t="shared" si="74"/>
        <v>1.3298730600644675</v>
      </c>
      <c r="AD90" s="2">
        <f t="shared" si="86"/>
        <v>76.198360914086948</v>
      </c>
      <c r="AE90">
        <f t="shared" si="87"/>
        <v>0.20913273555307788</v>
      </c>
      <c r="AF90">
        <f t="shared" si="75"/>
        <v>7.5</v>
      </c>
      <c r="AG90">
        <f t="shared" si="76"/>
        <v>7.7091327355530783</v>
      </c>
      <c r="AH90">
        <f t="shared" si="77"/>
        <v>31.2</v>
      </c>
      <c r="AI90">
        <f t="shared" si="78"/>
        <v>0.24497866312686414</v>
      </c>
      <c r="AJ90">
        <f t="shared" si="79"/>
        <v>14.036657444798836</v>
      </c>
      <c r="AK90">
        <f t="shared" si="80"/>
        <v>1.8157286631268643</v>
      </c>
      <c r="AL90">
        <f t="shared" si="88"/>
        <v>104.03665744479883</v>
      </c>
      <c r="AM90">
        <f t="shared" ref="AM90:AM115" si="92">AG90/SIN(AI90)</f>
        <v>31.785568550592163</v>
      </c>
      <c r="AN90">
        <v>31.73</v>
      </c>
      <c r="AO90">
        <f t="shared" si="89"/>
        <v>30.782621529611379</v>
      </c>
      <c r="AP90">
        <f t="shared" si="45"/>
        <v>7.7091327355530783</v>
      </c>
      <c r="AQ90">
        <f t="shared" si="90"/>
        <v>3.8826399445042767</v>
      </c>
    </row>
    <row r="91" spans="1:46" x14ac:dyDescent="0.2">
      <c r="A91">
        <v>76</v>
      </c>
      <c r="B91">
        <f t="shared" si="65"/>
        <v>7.6000000000000005</v>
      </c>
      <c r="C91">
        <f t="shared" si="66"/>
        <v>0.2481134490966766</v>
      </c>
      <c r="D91">
        <f t="shared" si="67"/>
        <v>14.216272747859872</v>
      </c>
      <c r="E91">
        <f t="shared" si="68"/>
        <v>30.94769781421552</v>
      </c>
      <c r="F91">
        <f t="shared" si="69"/>
        <v>0.94769781421551968</v>
      </c>
      <c r="G91">
        <f t="shared" si="81"/>
        <v>1.8360599061577332</v>
      </c>
      <c r="H91">
        <f t="shared" si="61"/>
        <v>1.7757525222619761</v>
      </c>
      <c r="I91">
        <f t="shared" si="61"/>
        <v>1.7737043874533502</v>
      </c>
      <c r="J91">
        <f t="shared" si="61"/>
        <v>1.7736323841876025</v>
      </c>
      <c r="K91">
        <f t="shared" si="61"/>
        <v>1.7736298498487537</v>
      </c>
      <c r="L91">
        <f t="shared" si="61"/>
        <v>1.773629760642476</v>
      </c>
      <c r="M91">
        <f t="shared" si="61"/>
        <v>1.7736297575024966</v>
      </c>
      <c r="N91">
        <f t="shared" si="61"/>
        <v>1.7736297573919724</v>
      </c>
      <c r="O91">
        <f t="shared" si="61"/>
        <v>1.7736297573880819</v>
      </c>
      <c r="P91">
        <f t="shared" si="61"/>
        <v>1.7736297573879447</v>
      </c>
      <c r="Q91">
        <f t="shared" si="61"/>
        <v>1.77362975738794</v>
      </c>
      <c r="R91">
        <f t="shared" si="61"/>
        <v>1.7736297573879396</v>
      </c>
      <c r="S91">
        <f t="shared" si="61"/>
        <v>1.7736297573879396</v>
      </c>
      <c r="T91">
        <f t="shared" si="70"/>
        <v>0.1854582674608973</v>
      </c>
      <c r="U91">
        <f t="shared" si="71"/>
        <v>10.626289397727682</v>
      </c>
      <c r="V91">
        <f t="shared" si="82"/>
        <v>1.2209368066343576</v>
      </c>
      <c r="W91" s="1">
        <f t="shared" si="72"/>
        <v>1.2945142479049985</v>
      </c>
      <c r="X91">
        <f t="shared" si="83"/>
        <v>0.24888888888888883</v>
      </c>
      <c r="Y91">
        <f t="shared" si="91"/>
        <v>1.9955555555555553</v>
      </c>
      <c r="Z91">
        <f t="shared" si="84"/>
        <v>0.17472918145296279</v>
      </c>
      <c r="AA91">
        <f t="shared" si="73"/>
        <v>10.011539920908261</v>
      </c>
      <c r="AB91">
        <f t="shared" si="85"/>
        <v>1.2185541261276027</v>
      </c>
      <c r="AC91" s="1">
        <f t="shared" si="74"/>
        <v>1.3424802259940538</v>
      </c>
      <c r="AD91" s="2">
        <f t="shared" si="86"/>
        <v>76.920719617676156</v>
      </c>
      <c r="AE91">
        <f t="shared" si="87"/>
        <v>0.2118352149728783</v>
      </c>
      <c r="AF91">
        <f t="shared" si="75"/>
        <v>7.6000000000000005</v>
      </c>
      <c r="AG91">
        <f t="shared" si="76"/>
        <v>7.8118352149728789</v>
      </c>
      <c r="AH91">
        <f t="shared" si="77"/>
        <v>31.2</v>
      </c>
      <c r="AI91">
        <f t="shared" si="78"/>
        <v>0.2481134490966766</v>
      </c>
      <c r="AJ91">
        <f t="shared" si="79"/>
        <v>14.216272747859872</v>
      </c>
      <c r="AK91">
        <f t="shared" si="80"/>
        <v>1.8188634490966766</v>
      </c>
      <c r="AL91">
        <f t="shared" si="88"/>
        <v>104.21627274785988</v>
      </c>
      <c r="AM91">
        <f t="shared" si="92"/>
        <v>31.810304685187891</v>
      </c>
      <c r="AN91">
        <v>31.73</v>
      </c>
      <c r="AO91">
        <f t="shared" si="89"/>
        <v>30.758346088113672</v>
      </c>
      <c r="AP91">
        <f t="shared" si="45"/>
        <v>7.8118352149728789</v>
      </c>
      <c r="AQ91">
        <f t="shared" si="90"/>
        <v>3.8583645030065696</v>
      </c>
    </row>
    <row r="92" spans="1:46" x14ac:dyDescent="0.2">
      <c r="A92">
        <v>77</v>
      </c>
      <c r="B92">
        <f t="shared" si="65"/>
        <v>7.7</v>
      </c>
      <c r="C92">
        <f t="shared" si="66"/>
        <v>0.25124326402411901</v>
      </c>
      <c r="D92">
        <f t="shared" si="67"/>
        <v>14.395603222773012</v>
      </c>
      <c r="E92">
        <f t="shared" si="68"/>
        <v>30.972407074685041</v>
      </c>
      <c r="F92">
        <f t="shared" si="69"/>
        <v>0.97240707468504084</v>
      </c>
      <c r="G92">
        <f t="shared" si="81"/>
        <v>1.7806816205100442</v>
      </c>
      <c r="H92">
        <f t="shared" si="61"/>
        <v>1.7188754930616188</v>
      </c>
      <c r="I92">
        <f t="shared" si="61"/>
        <v>1.716653111390817</v>
      </c>
      <c r="J92">
        <f t="shared" si="61"/>
        <v>1.7165702199876958</v>
      </c>
      <c r="K92">
        <f t="shared" si="61"/>
        <v>1.7165671241143758</v>
      </c>
      <c r="L92">
        <f t="shared" si="61"/>
        <v>1.7165670084822193</v>
      </c>
      <c r="M92">
        <f t="shared" si="61"/>
        <v>1.7165670041633021</v>
      </c>
      <c r="N92">
        <f t="shared" si="61"/>
        <v>1.7165670040019883</v>
      </c>
      <c r="O92">
        <f t="shared" si="61"/>
        <v>1.7165670039959633</v>
      </c>
      <c r="P92">
        <f t="shared" si="61"/>
        <v>1.7165670039957381</v>
      </c>
      <c r="Q92">
        <f t="shared" si="61"/>
        <v>1.7165670039957297</v>
      </c>
      <c r="R92">
        <f t="shared" si="61"/>
        <v>1.7165670039957293</v>
      </c>
      <c r="S92">
        <f t="shared" si="61"/>
        <v>1.7165670039957293</v>
      </c>
      <c r="T92">
        <f t="shared" si="70"/>
        <v>0.19090911717094117</v>
      </c>
      <c r="U92">
        <f t="shared" si="71"/>
        <v>10.938609291984534</v>
      </c>
      <c r="V92">
        <f t="shared" si="82"/>
        <v>1.2222048534317571</v>
      </c>
      <c r="W92" s="1">
        <f t="shared" si="72"/>
        <v>1.2945142479049987</v>
      </c>
      <c r="X92">
        <f t="shared" si="83"/>
        <v>0.24888888888888883</v>
      </c>
      <c r="Y92">
        <f t="shared" si="91"/>
        <v>1.9955555555555553</v>
      </c>
      <c r="Z92">
        <f t="shared" si="84"/>
        <v>0.17690967221986925</v>
      </c>
      <c r="AA92">
        <f t="shared" si="73"/>
        <v>10.136476523818706</v>
      </c>
      <c r="AB92">
        <f t="shared" si="85"/>
        <v>1.2190262520360235</v>
      </c>
      <c r="AC92" s="1">
        <f t="shared" si="74"/>
        <v>1.3552438307679509</v>
      </c>
      <c r="AD92" s="2">
        <f t="shared" si="86"/>
        <v>77.652041871154267</v>
      </c>
      <c r="AE92">
        <f t="shared" si="87"/>
        <v>0.21453438687770968</v>
      </c>
      <c r="AF92">
        <f t="shared" si="75"/>
        <v>7.7</v>
      </c>
      <c r="AG92">
        <f t="shared" si="76"/>
        <v>7.91453438687771</v>
      </c>
      <c r="AH92">
        <f t="shared" si="77"/>
        <v>31.2</v>
      </c>
      <c r="AI92">
        <f t="shared" si="78"/>
        <v>0.25124326402411901</v>
      </c>
      <c r="AJ92">
        <f t="shared" si="79"/>
        <v>14.395603222773012</v>
      </c>
      <c r="AK92">
        <f t="shared" si="80"/>
        <v>1.821993264024119</v>
      </c>
      <c r="AL92">
        <f t="shared" si="88"/>
        <v>104.39560322277302</v>
      </c>
      <c r="AM92">
        <f t="shared" si="92"/>
        <v>31.835348160645356</v>
      </c>
      <c r="AN92">
        <v>31.73</v>
      </c>
      <c r="AO92">
        <f t="shared" si="89"/>
        <v>30.733807601864601</v>
      </c>
      <c r="AP92">
        <f t="shared" si="45"/>
        <v>7.91453438687771</v>
      </c>
      <c r="AQ92">
        <f t="shared" si="90"/>
        <v>3.8338260167574987</v>
      </c>
    </row>
    <row r="93" spans="1:46" x14ac:dyDescent="0.2">
      <c r="A93">
        <v>78</v>
      </c>
      <c r="B93">
        <f t="shared" si="65"/>
        <v>7.8000000000000007</v>
      </c>
      <c r="C93">
        <f t="shared" si="66"/>
        <v>0.25436805855326594</v>
      </c>
      <c r="D93">
        <f t="shared" si="67"/>
        <v>14.574646041568634</v>
      </c>
      <c r="E93">
        <f t="shared" si="68"/>
        <v>30.997419247414776</v>
      </c>
      <c r="F93">
        <f t="shared" si="69"/>
        <v>0.99741924741477561</v>
      </c>
      <c r="G93">
        <f t="shared" si="81"/>
        <v>1.7254880888757778</v>
      </c>
      <c r="H93">
        <f t="shared" si="61"/>
        <v>1.6621684935217129</v>
      </c>
      <c r="I93">
        <f t="shared" si="61"/>
        <v>1.6597563607136192</v>
      </c>
      <c r="J93">
        <f t="shared" si="61"/>
        <v>1.6596608324410456</v>
      </c>
      <c r="K93">
        <f t="shared" si="61"/>
        <v>1.6596570434957545</v>
      </c>
      <c r="L93">
        <f t="shared" si="61"/>
        <v>1.6596568932055302</v>
      </c>
      <c r="M93">
        <f t="shared" si="61"/>
        <v>1.6596568872441866</v>
      </c>
      <c r="N93">
        <f t="shared" si="61"/>
        <v>1.6596568870077266</v>
      </c>
      <c r="O93">
        <f t="shared" si="61"/>
        <v>1.6596568869983475</v>
      </c>
      <c r="P93">
        <f t="shared" si="61"/>
        <v>1.6596568869979751</v>
      </c>
      <c r="Q93">
        <f t="shared" si="61"/>
        <v>1.6596568869979602</v>
      </c>
      <c r="R93">
        <f t="shared" si="61"/>
        <v>1.65965688699796</v>
      </c>
      <c r="S93">
        <f t="shared" si="61"/>
        <v>1.65965688699796</v>
      </c>
      <c r="T93">
        <f t="shared" si="70"/>
        <v>0.19658977426471672</v>
      </c>
      <c r="U93">
        <f t="shared" si="71"/>
        <v>11.264096567769856</v>
      </c>
      <c r="V93">
        <f t="shared" si="82"/>
        <v>1.2235678938347703</v>
      </c>
      <c r="W93" s="1">
        <f t="shared" si="72"/>
        <v>1.2945142479049985</v>
      </c>
      <c r="X93">
        <f t="shared" si="83"/>
        <v>0.24888888888888883</v>
      </c>
      <c r="Y93">
        <f t="shared" si="91"/>
        <v>1.9955555555555553</v>
      </c>
      <c r="Z93">
        <f t="shared" si="84"/>
        <v>0.17908576592051012</v>
      </c>
      <c r="AA93">
        <f t="shared" si="73"/>
        <v>10.261161185959516</v>
      </c>
      <c r="AB93">
        <f t="shared" si="85"/>
        <v>1.2195035736498983</v>
      </c>
      <c r="AC93" s="1">
        <f t="shared" si="74"/>
        <v>1.3681634846039106</v>
      </c>
      <c r="AD93" s="2">
        <f t="shared" si="86"/>
        <v>78.392305340984848</v>
      </c>
      <c r="AE93">
        <f t="shared" si="87"/>
        <v>0.21723021462235123</v>
      </c>
      <c r="AF93">
        <f t="shared" si="75"/>
        <v>7.8000000000000007</v>
      </c>
      <c r="AG93" s="3">
        <f t="shared" si="76"/>
        <v>8.0172302146223515</v>
      </c>
      <c r="AH93" s="3">
        <f t="shared" si="77"/>
        <v>31.2</v>
      </c>
      <c r="AI93" s="3">
        <f t="shared" si="78"/>
        <v>0.25436805855326594</v>
      </c>
      <c r="AJ93" s="3">
        <f t="shared" si="79"/>
        <v>14.574646041568634</v>
      </c>
      <c r="AK93" s="3">
        <f t="shared" si="80"/>
        <v>1.825118058553266</v>
      </c>
      <c r="AL93" s="3">
        <f t="shared" si="88"/>
        <v>104.57464604156863</v>
      </c>
      <c r="AM93" s="3">
        <f t="shared" si="92"/>
        <v>31.860698226370534</v>
      </c>
      <c r="AN93">
        <v>32.200000000000003</v>
      </c>
      <c r="AO93">
        <f t="shared" si="89"/>
        <v>30.70900814039187</v>
      </c>
      <c r="AP93">
        <f t="shared" si="45"/>
        <v>8.0172302146223515</v>
      </c>
      <c r="AQ93">
        <f t="shared" si="90"/>
        <v>3.809026555284774</v>
      </c>
      <c r="AS93">
        <f>(AO93-AO$85)/(AP93-AP$85)</f>
        <v>-0.22519531780156563</v>
      </c>
      <c r="AT93">
        <v>8</v>
      </c>
    </row>
    <row r="94" spans="1:46" x14ac:dyDescent="0.2">
      <c r="A94">
        <v>79</v>
      </c>
      <c r="B94">
        <f t="shared" si="65"/>
        <v>7.9</v>
      </c>
      <c r="C94">
        <f t="shared" si="66"/>
        <v>0.25748778387855825</v>
      </c>
      <c r="D94">
        <f t="shared" si="67"/>
        <v>14.753398407811709</v>
      </c>
      <c r="E94">
        <f t="shared" si="68"/>
        <v>31.022733599732952</v>
      </c>
      <c r="F94">
        <f t="shared" si="69"/>
        <v>1.0227335997329519</v>
      </c>
      <c r="G94">
        <f t="shared" si="81"/>
        <v>1.6705124582550439</v>
      </c>
      <c r="H94">
        <f t="shared" si="61"/>
        <v>1.6056648361397294</v>
      </c>
      <c r="I94">
        <f t="shared" si="61"/>
        <v>1.6030458499108717</v>
      </c>
      <c r="J94">
        <f t="shared" si="61"/>
        <v>1.6029356259156122</v>
      </c>
      <c r="K94">
        <f t="shared" si="61"/>
        <v>1.6029309790737012</v>
      </c>
      <c r="L94">
        <f t="shared" si="61"/>
        <v>1.6029307831573119</v>
      </c>
      <c r="M94">
        <f t="shared" si="61"/>
        <v>1.6029307748972186</v>
      </c>
      <c r="N94">
        <f t="shared" si="61"/>
        <v>1.6029307745489623</v>
      </c>
      <c r="O94">
        <f t="shared" si="61"/>
        <v>1.6029307745342791</v>
      </c>
      <c r="P94">
        <f t="shared" si="61"/>
        <v>1.6029307745336601</v>
      </c>
      <c r="Q94">
        <f t="shared" si="61"/>
        <v>1.6029307745336339</v>
      </c>
      <c r="R94">
        <f t="shared" si="61"/>
        <v>1.6029307745336328</v>
      </c>
      <c r="S94">
        <f t="shared" si="61"/>
        <v>1.6029307745336328</v>
      </c>
      <c r="T94">
        <f t="shared" si="70"/>
        <v>0.2025174055559219</v>
      </c>
      <c r="U94">
        <f t="shared" si="71"/>
        <v>11.603734840065554</v>
      </c>
      <c r="V94">
        <f t="shared" si="82"/>
        <v>1.2250356348074436</v>
      </c>
      <c r="W94" s="1">
        <f t="shared" si="72"/>
        <v>1.2945142479049985</v>
      </c>
      <c r="X94">
        <f t="shared" si="83"/>
        <v>0.24888888888888883</v>
      </c>
      <c r="Y94">
        <f t="shared" si="91"/>
        <v>1.9955555555555553</v>
      </c>
      <c r="Z94">
        <f t="shared" si="84"/>
        <v>0.18125742094285938</v>
      </c>
      <c r="AA94">
        <f t="shared" si="73"/>
        <v>10.385591523066905</v>
      </c>
      <c r="AB94">
        <f t="shared" si="85"/>
        <v>1.2199860561407854</v>
      </c>
      <c r="AC94" s="1">
        <f t="shared" si="74"/>
        <v>1.3812387942396835</v>
      </c>
      <c r="AD94" s="2">
        <f t="shared" si="86"/>
        <v>79.141487494236202</v>
      </c>
      <c r="AE94">
        <f t="shared" si="87"/>
        <v>0.21992266181080025</v>
      </c>
      <c r="AF94">
        <f t="shared" si="75"/>
        <v>7.9</v>
      </c>
      <c r="AG94">
        <f t="shared" si="76"/>
        <v>8.1199226618108007</v>
      </c>
      <c r="AH94">
        <f t="shared" si="77"/>
        <v>31.2</v>
      </c>
      <c r="AI94">
        <f t="shared" si="78"/>
        <v>0.25748778387855825</v>
      </c>
      <c r="AJ94">
        <f t="shared" si="79"/>
        <v>14.753398407811709</v>
      </c>
      <c r="AK94">
        <f t="shared" si="80"/>
        <v>1.8282377838785584</v>
      </c>
      <c r="AL94">
        <f t="shared" si="88"/>
        <v>104.75339840781172</v>
      </c>
      <c r="AM94">
        <f t="shared" si="92"/>
        <v>31.886354125036828</v>
      </c>
      <c r="AN94">
        <v>32.200000000000003</v>
      </c>
      <c r="AO94">
        <f>AN$98*COS(AI94)</f>
        <v>31.138455187853449</v>
      </c>
      <c r="AP94">
        <f t="shared" si="45"/>
        <v>8.1199226618108007</v>
      </c>
      <c r="AQ94">
        <f>7+AO95-AO$95</f>
        <v>7</v>
      </c>
      <c r="AS94">
        <v>0</v>
      </c>
      <c r="AT94">
        <v>8</v>
      </c>
    </row>
    <row r="95" spans="1:46" x14ac:dyDescent="0.2">
      <c r="A95">
        <v>80</v>
      </c>
      <c r="B95">
        <f t="shared" si="65"/>
        <v>8</v>
      </c>
      <c r="C95">
        <f t="shared" si="66"/>
        <v>0.26060239174734096</v>
      </c>
      <c r="D95">
        <f t="shared" si="67"/>
        <v>14.931857556747213</v>
      </c>
      <c r="E95">
        <f t="shared" si="68"/>
        <v>31.048349392520048</v>
      </c>
      <c r="F95">
        <f t="shared" si="69"/>
        <v>1.0483493925200484</v>
      </c>
      <c r="G95">
        <f t="shared" si="81"/>
        <v>1.6157881673529</v>
      </c>
      <c r="H95">
        <f t="shared" si="61"/>
        <v>1.5493981258591243</v>
      </c>
      <c r="I95">
        <f t="shared" si="61"/>
        <v>1.5465533840616592</v>
      </c>
      <c r="J95">
        <f t="shared" si="61"/>
        <v>1.5464260330863246</v>
      </c>
      <c r="K95">
        <f t="shared" si="61"/>
        <v>1.5464203209893594</v>
      </c>
      <c r="L95">
        <f t="shared" si="61"/>
        <v>1.5464200647615673</v>
      </c>
      <c r="M95">
        <f t="shared" si="61"/>
        <v>1.5464200532679013</v>
      </c>
      <c r="N95">
        <f t="shared" si="61"/>
        <v>1.5464200527523273</v>
      </c>
      <c r="O95">
        <f t="shared" si="61"/>
        <v>1.5464200527292002</v>
      </c>
      <c r="P95">
        <f t="shared" si="61"/>
        <v>1.5464200527281631</v>
      </c>
      <c r="Q95">
        <f t="shared" si="61"/>
        <v>1.5464200527281164</v>
      </c>
      <c r="R95">
        <f t="shared" si="61"/>
        <v>1.5464200527281142</v>
      </c>
      <c r="S95">
        <f t="shared" si="61"/>
        <v>1.5464200527281142</v>
      </c>
      <c r="T95">
        <f t="shared" si="70"/>
        <v>0.2087109921974348</v>
      </c>
      <c r="U95">
        <f t="shared" si="71"/>
        <v>11.958611680897107</v>
      </c>
      <c r="V95">
        <f t="shared" si="82"/>
        <v>1.2266190958123899</v>
      </c>
      <c r="W95" s="1">
        <f t="shared" si="72"/>
        <v>1.2945142479049989</v>
      </c>
      <c r="X95">
        <f t="shared" si="83"/>
        <v>0.24888888888888883</v>
      </c>
      <c r="Y95">
        <f t="shared" si="91"/>
        <v>1.9955555555555553</v>
      </c>
      <c r="Z95">
        <f t="shared" si="84"/>
        <v>0.18342459619495974</v>
      </c>
      <c r="AA95">
        <f t="shared" si="73"/>
        <v>10.509765180675714</v>
      </c>
      <c r="AB95">
        <f t="shared" si="85"/>
        <v>1.2204736644220953</v>
      </c>
      <c r="AC95" s="1">
        <f t="shared" si="74"/>
        <v>1.3944693629865395</v>
      </c>
      <c r="AD95" s="2">
        <f t="shared" si="86"/>
        <v>79.899565601647964</v>
      </c>
      <c r="AE95">
        <f t="shared" si="87"/>
        <v>0.22261169229826497</v>
      </c>
      <c r="AF95" s="3">
        <f t="shared" si="75"/>
        <v>8</v>
      </c>
      <c r="AG95">
        <f t="shared" si="76"/>
        <v>8.2226116922982655</v>
      </c>
      <c r="AH95">
        <f t="shared" si="77"/>
        <v>31.2</v>
      </c>
      <c r="AI95">
        <f t="shared" si="78"/>
        <v>0.26060239174734096</v>
      </c>
      <c r="AJ95">
        <f t="shared" si="79"/>
        <v>14.931857556747213</v>
      </c>
      <c r="AK95">
        <f t="shared" si="80"/>
        <v>1.8313523917473411</v>
      </c>
      <c r="AL95">
        <f t="shared" si="88"/>
        <v>104.93185755674722</v>
      </c>
      <c r="AM95">
        <f t="shared" si="92"/>
        <v>31.912315092687138</v>
      </c>
      <c r="AN95">
        <v>32.200000000000003</v>
      </c>
      <c r="AO95">
        <f t="shared" ref="AO95:AO115" si="93">AN$98*COS(AI95)</f>
        <v>31.112765055160132</v>
      </c>
      <c r="AP95">
        <f t="shared" si="45"/>
        <v>8.2226116922982655</v>
      </c>
      <c r="AQ95">
        <f t="shared" ref="AQ95:AQ112" si="94">7+AO96-AO$95</f>
        <v>6.9740514032199385</v>
      </c>
    </row>
    <row r="96" spans="1:46" x14ac:dyDescent="0.2">
      <c r="A96">
        <v>81</v>
      </c>
      <c r="B96">
        <f t="shared" si="65"/>
        <v>8.1</v>
      </c>
      <c r="C96">
        <f t="shared" si="66"/>
        <v>0.26371183446226609</v>
      </c>
      <c r="D96">
        <f t="shared" si="67"/>
        <v>15.110020755437816</v>
      </c>
      <c r="E96">
        <f t="shared" si="68"/>
        <v>31.074265880306811</v>
      </c>
      <c r="F96">
        <f t="shared" si="69"/>
        <v>1.074265880306811</v>
      </c>
      <c r="G96">
        <f t="shared" si="81"/>
        <v>1.5613489421435383</v>
      </c>
      <c r="H96">
        <f t="shared" si="61"/>
        <v>1.4934022555930675</v>
      </c>
      <c r="I96">
        <f t="shared" si="61"/>
        <v>1.4903108231301145</v>
      </c>
      <c r="J96">
        <f t="shared" si="61"/>
        <v>1.4901634649120723</v>
      </c>
      <c r="K96">
        <f t="shared" si="61"/>
        <v>1.4901564255735551</v>
      </c>
      <c r="L96">
        <f t="shared" si="61"/>
        <v>1.4901560892677719</v>
      </c>
      <c r="M96">
        <f t="shared" si="61"/>
        <v>1.4901560732006174</v>
      </c>
      <c r="N96">
        <f t="shared" si="61"/>
        <v>1.4901560724330021</v>
      </c>
      <c r="O96">
        <f t="shared" si="61"/>
        <v>1.4901560723963287</v>
      </c>
      <c r="P96">
        <f t="shared" si="61"/>
        <v>1.4901560723945768</v>
      </c>
      <c r="Q96">
        <f t="shared" si="61"/>
        <v>1.4901560723944929</v>
      </c>
      <c r="R96">
        <f t="shared" si="61"/>
        <v>1.4901560723944891</v>
      </c>
      <c r="S96">
        <f t="shared" si="61"/>
        <v>1.4901560723944891</v>
      </c>
      <c r="T96">
        <f t="shared" si="70"/>
        <v>0.21519159028492832</v>
      </c>
      <c r="U96">
        <f t="shared" si="71"/>
        <v>12.32993355126121</v>
      </c>
      <c r="V96">
        <f t="shared" si="82"/>
        <v>1.2283308353460116</v>
      </c>
      <c r="W96" s="1">
        <f t="shared" si="72"/>
        <v>1.2945142479049989</v>
      </c>
      <c r="X96">
        <f t="shared" si="83"/>
        <v>9.749999999999992E-2</v>
      </c>
      <c r="Y96">
        <f>$AS$9</f>
        <v>1.3899999999999997</v>
      </c>
      <c r="Z96">
        <f t="shared" si="84"/>
        <v>0.22293597637783449</v>
      </c>
      <c r="AA96">
        <f t="shared" si="73"/>
        <v>12.77366727614522</v>
      </c>
      <c r="AB96">
        <f t="shared" si="85"/>
        <v>1.2304505413800451</v>
      </c>
      <c r="AC96" s="1">
        <f t="shared" si="74"/>
        <v>1.2699853503961012</v>
      </c>
      <c r="AD96" s="2">
        <f t="shared" si="86"/>
        <v>72.766946704217162</v>
      </c>
      <c r="AE96">
        <f t="shared" si="87"/>
        <v>0.27204509696454054</v>
      </c>
      <c r="AF96">
        <f t="shared" si="75"/>
        <v>8.1</v>
      </c>
      <c r="AG96">
        <f t="shared" si="76"/>
        <v>8.3720450969645395</v>
      </c>
      <c r="AH96">
        <f t="shared" si="77"/>
        <v>31.2</v>
      </c>
      <c r="AI96">
        <f t="shared" si="78"/>
        <v>0.26371183446226609</v>
      </c>
      <c r="AJ96">
        <f t="shared" si="79"/>
        <v>15.110020755437816</v>
      </c>
      <c r="AK96">
        <f t="shared" si="80"/>
        <v>1.8344618344622661</v>
      </c>
      <c r="AL96">
        <f t="shared" si="88"/>
        <v>105.11002075543782</v>
      </c>
      <c r="AM96">
        <f t="shared" si="92"/>
        <v>32.117920408024091</v>
      </c>
      <c r="AN96">
        <v>32.200000000000003</v>
      </c>
      <c r="AO96">
        <f t="shared" si="93"/>
        <v>31.086816458380071</v>
      </c>
      <c r="AP96">
        <f t="shared" si="45"/>
        <v>8.3720450969645395</v>
      </c>
      <c r="AQ96">
        <f t="shared" si="94"/>
        <v>6.9478464919077467</v>
      </c>
    </row>
    <row r="97" spans="1:46" x14ac:dyDescent="0.2">
      <c r="A97">
        <v>82</v>
      </c>
      <c r="B97">
        <f t="shared" si="65"/>
        <v>8.2000000000000011</v>
      </c>
      <c r="C97">
        <f t="shared" si="66"/>
        <v>0.26681606488356052</v>
      </c>
      <c r="D97">
        <f t="shared" si="67"/>
        <v>15.287885302893805</v>
      </c>
      <c r="E97">
        <f t="shared" si="68"/>
        <v>31.100482311372598</v>
      </c>
      <c r="F97">
        <f t="shared" si="69"/>
        <v>1.1004823113725983</v>
      </c>
      <c r="G97">
        <f t="shared" si="81"/>
        <v>1.5072287914223741</v>
      </c>
      <c r="H97">
        <f t="shared" si="61"/>
        <v>1.4377114017362567</v>
      </c>
      <c r="I97">
        <f t="shared" si="61"/>
        <v>1.4343500404345833</v>
      </c>
      <c r="J97">
        <f t="shared" si="61"/>
        <v>1.4341792510133269</v>
      </c>
      <c r="K97">
        <f t="shared" si="61"/>
        <v>1.4341705518993766</v>
      </c>
      <c r="L97">
        <f t="shared" si="61"/>
        <v>1.4341701087568581</v>
      </c>
      <c r="M97">
        <f t="shared" si="61"/>
        <v>1.4341700861825424</v>
      </c>
      <c r="N97">
        <f t="shared" si="61"/>
        <v>1.4341700850325743</v>
      </c>
      <c r="O97">
        <f t="shared" si="61"/>
        <v>1.4341700849739929</v>
      </c>
      <c r="P97">
        <f t="shared" si="61"/>
        <v>1.4341700849710088</v>
      </c>
      <c r="Q97">
        <f t="shared" si="61"/>
        <v>1.4341700849708567</v>
      </c>
      <c r="R97">
        <f t="shared" si="61"/>
        <v>1.4341700849708492</v>
      </c>
      <c r="S97">
        <f t="shared" si="61"/>
        <v>1.4341700849708487</v>
      </c>
      <c r="T97">
        <f t="shared" si="70"/>
        <v>0.22198264016295907</v>
      </c>
      <c r="U97">
        <f t="shared" si="71"/>
        <v>12.719043523581929</v>
      </c>
      <c r="V97">
        <f t="shared" si="82"/>
        <v>1.2301852262109854</v>
      </c>
      <c r="W97" s="1">
        <f t="shared" si="72"/>
        <v>1.2945142479049987</v>
      </c>
      <c r="X97">
        <f t="shared" si="83"/>
        <v>9.749999999999992E-2</v>
      </c>
      <c r="Y97">
        <f t="shared" ref="Y97:Y115" si="95">$AS$9</f>
        <v>1.3899999999999997</v>
      </c>
      <c r="Z97">
        <f t="shared" si="84"/>
        <v>0.22554210540327102</v>
      </c>
      <c r="AA97">
        <f t="shared" si="73"/>
        <v>12.922991874132988</v>
      </c>
      <c r="AB97">
        <f t="shared" si="85"/>
        <v>1.2311821292576821</v>
      </c>
      <c r="AC97" s="1">
        <f t="shared" si="74"/>
        <v>1.2836053991106022</v>
      </c>
      <c r="AD97" s="2">
        <f t="shared" si="86"/>
        <v>73.5473410281421</v>
      </c>
      <c r="AE97">
        <f t="shared" si="87"/>
        <v>0.2753351328898655</v>
      </c>
      <c r="AF97">
        <f t="shared" si="75"/>
        <v>8.2000000000000011</v>
      </c>
      <c r="AG97">
        <f t="shared" si="76"/>
        <v>8.4753351328898674</v>
      </c>
      <c r="AH97">
        <f t="shared" si="77"/>
        <v>31.2</v>
      </c>
      <c r="AI97">
        <f t="shared" si="78"/>
        <v>0.26681606488356052</v>
      </c>
      <c r="AJ97">
        <f t="shared" si="79"/>
        <v>15.287885302893805</v>
      </c>
      <c r="AK97">
        <f t="shared" si="80"/>
        <v>1.8375660648835606</v>
      </c>
      <c r="AL97">
        <f t="shared" si="88"/>
        <v>105.28788530289381</v>
      </c>
      <c r="AM97">
        <f t="shared" si="92"/>
        <v>32.144757363828788</v>
      </c>
      <c r="AN97">
        <v>32.200000000000003</v>
      </c>
      <c r="AO97">
        <f t="shared" si="93"/>
        <v>31.060611547067879</v>
      </c>
      <c r="AP97">
        <f t="shared" si="45"/>
        <v>8.4753351328898674</v>
      </c>
      <c r="AQ97">
        <f t="shared" si="94"/>
        <v>6.9213874268525117</v>
      </c>
    </row>
    <row r="98" spans="1:46" x14ac:dyDescent="0.2">
      <c r="A98">
        <v>83</v>
      </c>
      <c r="B98">
        <f t="shared" si="65"/>
        <v>8.3000000000000007</v>
      </c>
      <c r="C98">
        <f t="shared" si="66"/>
        <v>0.26991503643115999</v>
      </c>
      <c r="D98">
        <f t="shared" si="67"/>
        <v>15.465448530195383</v>
      </c>
      <c r="E98">
        <f t="shared" si="68"/>
        <v>31.126997927843924</v>
      </c>
      <c r="F98">
        <f t="shared" si="69"/>
        <v>1.1269979278439237</v>
      </c>
      <c r="G98">
        <f t="shared" si="81"/>
        <v>1.453462002347474</v>
      </c>
      <c r="H98">
        <f t="shared" si="61"/>
        <v>1.3823600196662613</v>
      </c>
      <c r="I98">
        <f t="shared" si="61"/>
        <v>1.3787028740100815</v>
      </c>
      <c r="J98">
        <f t="shared" si="61"/>
        <v>1.3785045680323302</v>
      </c>
      <c r="K98">
        <f t="shared" si="61"/>
        <v>1.3784937849651964</v>
      </c>
      <c r="L98">
        <f t="shared" si="61"/>
        <v>1.37849319853722</v>
      </c>
      <c r="M98">
        <f t="shared" si="61"/>
        <v>1.3784931666445677</v>
      </c>
      <c r="N98">
        <f t="shared" si="61"/>
        <v>1.3784931649100978</v>
      </c>
      <c r="O98">
        <f t="shared" si="61"/>
        <v>1.3784931648157694</v>
      </c>
      <c r="P98">
        <f t="shared" si="61"/>
        <v>1.3784931648106393</v>
      </c>
      <c r="Q98">
        <f t="shared" ref="Q98:S98" si="96">(($F$4*SQRT($G$15)-$F98)/$F$4)^2*(COS(ASIN(SIN($C98)/SQRT(P98))))^2</f>
        <v>1.3784931648103604</v>
      </c>
      <c r="R98">
        <f t="shared" si="96"/>
        <v>1.3784931648103453</v>
      </c>
      <c r="S98">
        <f t="shared" si="96"/>
        <v>1.3784931648103445</v>
      </c>
      <c r="T98">
        <f t="shared" si="70"/>
        <v>0.22911033594669</v>
      </c>
      <c r="U98">
        <f t="shared" si="71"/>
        <v>13.12744245437027</v>
      </c>
      <c r="V98">
        <f t="shared" si="82"/>
        <v>1.2321987923501296</v>
      </c>
      <c r="W98" s="1">
        <f t="shared" si="72"/>
        <v>1.2945142479049989</v>
      </c>
      <c r="X98">
        <f t="shared" si="83"/>
        <v>9.749999999999992E-2</v>
      </c>
      <c r="Y98">
        <f t="shared" si="95"/>
        <v>1.3899999999999997</v>
      </c>
      <c r="Z98">
        <f t="shared" si="84"/>
        <v>0.22814316803783136</v>
      </c>
      <c r="AA98">
        <f t="shared" si="73"/>
        <v>13.072026180744752</v>
      </c>
      <c r="AB98">
        <f t="shared" si="85"/>
        <v>1.2319215105133852</v>
      </c>
      <c r="AC98" s="1">
        <f t="shared" si="74"/>
        <v>1.297380552165851</v>
      </c>
      <c r="AD98" s="2">
        <f t="shared" si="86"/>
        <v>74.336622438278894</v>
      </c>
      <c r="AE98">
        <f t="shared" si="87"/>
        <v>0.27862269840337939</v>
      </c>
      <c r="AF98">
        <f t="shared" si="75"/>
        <v>8.3000000000000007</v>
      </c>
      <c r="AG98">
        <f t="shared" si="76"/>
        <v>8.5786226984033807</v>
      </c>
      <c r="AH98">
        <f t="shared" si="77"/>
        <v>31.2</v>
      </c>
      <c r="AI98">
        <f t="shared" si="78"/>
        <v>0.26991503643115999</v>
      </c>
      <c r="AJ98">
        <f t="shared" si="79"/>
        <v>15.465448530195383</v>
      </c>
      <c r="AK98">
        <f t="shared" si="80"/>
        <v>1.8406650364311601</v>
      </c>
      <c r="AL98">
        <f t="shared" si="88"/>
        <v>105.46544853019539</v>
      </c>
      <c r="AM98">
        <f t="shared" si="92"/>
        <v>32.171900115296019</v>
      </c>
      <c r="AN98">
        <v>32.200000000000003</v>
      </c>
      <c r="AO98">
        <f t="shared" si="93"/>
        <v>31.034152482012647</v>
      </c>
      <c r="AP98">
        <f t="shared" si="45"/>
        <v>8.5786226984033807</v>
      </c>
      <c r="AQ98">
        <f t="shared" si="94"/>
        <v>6.8946763796365218</v>
      </c>
    </row>
    <row r="99" spans="1:46" x14ac:dyDescent="0.2">
      <c r="A99">
        <v>84</v>
      </c>
      <c r="B99">
        <f t="shared" si="65"/>
        <v>8.4</v>
      </c>
      <c r="C99">
        <f t="shared" si="66"/>
        <v>0.2730087030867106</v>
      </c>
      <c r="D99">
        <f t="shared" si="67"/>
        <v>15.642707800607324</v>
      </c>
      <c r="E99">
        <f t="shared" si="68"/>
        <v>31.15381196579321</v>
      </c>
      <c r="F99">
        <f t="shared" si="69"/>
        <v>1.15381196579321</v>
      </c>
      <c r="G99">
        <f t="shared" si="81"/>
        <v>1.4000831359714392</v>
      </c>
      <c r="H99">
        <f t="shared" ref="H99:S115" si="97">(($F$4*SQRT($G$15)-$F99)/$F$4)^2*(COS(ASIN(SIN($C99)/SQRT(G99))))^2</f>
        <v>1.327382839235534</v>
      </c>
      <c r="I99">
        <f t="shared" si="97"/>
        <v>1.3234010692523297</v>
      </c>
      <c r="J99">
        <f t="shared" si="97"/>
        <v>1.3231703528364176</v>
      </c>
      <c r="K99">
        <f t="shared" si="97"/>
        <v>1.3231569418333486</v>
      </c>
      <c r="L99">
        <f t="shared" si="97"/>
        <v>1.3231561621394266</v>
      </c>
      <c r="M99">
        <f t="shared" si="97"/>
        <v>1.3231561168088029</v>
      </c>
      <c r="N99">
        <f t="shared" si="97"/>
        <v>1.3231561141733239</v>
      </c>
      <c r="O99">
        <f t="shared" si="97"/>
        <v>1.3231561140200998</v>
      </c>
      <c r="P99">
        <f t="shared" si="97"/>
        <v>1.3231561140111916</v>
      </c>
      <c r="Q99">
        <f t="shared" si="97"/>
        <v>1.3231561140106736</v>
      </c>
      <c r="R99">
        <f t="shared" si="97"/>
        <v>1.3231561140106438</v>
      </c>
      <c r="S99">
        <f t="shared" si="97"/>
        <v>1.3231561140106418</v>
      </c>
      <c r="T99">
        <f t="shared" si="70"/>
        <v>0.2366040701381176</v>
      </c>
      <c r="U99">
        <f t="shared" si="71"/>
        <v>13.556814459608837</v>
      </c>
      <c r="V99">
        <f t="shared" si="82"/>
        <v>1.2343906241317288</v>
      </c>
      <c r="W99" s="1">
        <f t="shared" si="72"/>
        <v>1.2945142479049987</v>
      </c>
      <c r="X99">
        <f t="shared" si="83"/>
        <v>9.749999999999992E-2</v>
      </c>
      <c r="Y99">
        <f t="shared" si="95"/>
        <v>1.3899999999999997</v>
      </c>
      <c r="Z99">
        <f t="shared" si="84"/>
        <v>0.23073912044458927</v>
      </c>
      <c r="AA99">
        <f t="shared" si="73"/>
        <v>13.220767684235577</v>
      </c>
      <c r="AB99">
        <f t="shared" si="85"/>
        <v>1.2326686451869648</v>
      </c>
      <c r="AC99" s="1">
        <f t="shared" si="74"/>
        <v>1.3113104016287738</v>
      </c>
      <c r="AD99" s="2">
        <f t="shared" si="86"/>
        <v>75.134767561094776</v>
      </c>
      <c r="AE99">
        <f t="shared" si="87"/>
        <v>0.28190776652491745</v>
      </c>
      <c r="AF99">
        <f t="shared" si="75"/>
        <v>8.4</v>
      </c>
      <c r="AG99">
        <f t="shared" si="76"/>
        <v>8.6819077665249171</v>
      </c>
      <c r="AH99">
        <f t="shared" si="77"/>
        <v>31.2</v>
      </c>
      <c r="AI99">
        <f t="shared" si="78"/>
        <v>0.2730087030867106</v>
      </c>
      <c r="AJ99">
        <f t="shared" si="79"/>
        <v>15.642707800607324</v>
      </c>
      <c r="AK99">
        <f t="shared" si="80"/>
        <v>1.8437587030867106</v>
      </c>
      <c r="AL99">
        <f t="shared" si="88"/>
        <v>105.64270780060733</v>
      </c>
      <c r="AM99">
        <f t="shared" si="92"/>
        <v>32.199347864604398</v>
      </c>
      <c r="AN99">
        <v>32.200000000000003</v>
      </c>
      <c r="AO99">
        <f t="shared" si="93"/>
        <v>31.007441434796654</v>
      </c>
      <c r="AP99">
        <f t="shared" si="45"/>
        <v>8.6819077665249171</v>
      </c>
      <c r="AQ99">
        <f t="shared" si="94"/>
        <v>6.867715532195227</v>
      </c>
    </row>
    <row r="100" spans="1:46" x14ac:dyDescent="0.2">
      <c r="A100">
        <v>85</v>
      </c>
      <c r="B100">
        <f t="shared" si="65"/>
        <v>8.5</v>
      </c>
      <c r="C100">
        <f t="shared" si="66"/>
        <v>0.27609701939543646</v>
      </c>
      <c r="D100">
        <f t="shared" si="67"/>
        <v>15.819660509685995</v>
      </c>
      <c r="E100">
        <f t="shared" si="68"/>
        <v>31.180923655337729</v>
      </c>
      <c r="F100">
        <f t="shared" si="69"/>
        <v>1.1809236553377289</v>
      </c>
      <c r="G100">
        <f t="shared" si="81"/>
        <v>1.3471270227649337</v>
      </c>
      <c r="H100">
        <f t="shared" si="97"/>
        <v>1.2728148602552911</v>
      </c>
      <c r="I100">
        <f t="shared" si="97"/>
        <v>1.2684762108025718</v>
      </c>
      <c r="J100">
        <f t="shared" si="97"/>
        <v>1.2682071964534101</v>
      </c>
      <c r="K100">
        <f t="shared" si="97"/>
        <v>1.268190455840543</v>
      </c>
      <c r="L100">
        <f t="shared" si="97"/>
        <v>1.2681894138468093</v>
      </c>
      <c r="M100">
        <f t="shared" si="97"/>
        <v>1.2681893489886005</v>
      </c>
      <c r="N100">
        <f t="shared" si="97"/>
        <v>1.2681893449515409</v>
      </c>
      <c r="O100">
        <f t="shared" si="97"/>
        <v>1.2681893447002561</v>
      </c>
      <c r="P100">
        <f t="shared" si="97"/>
        <v>1.2681893446846155</v>
      </c>
      <c r="Q100">
        <f t="shared" si="97"/>
        <v>1.2681893446836419</v>
      </c>
      <c r="R100">
        <f t="shared" si="97"/>
        <v>1.268189344683581</v>
      </c>
      <c r="S100">
        <f t="shared" si="97"/>
        <v>1.2681893446835772</v>
      </c>
      <c r="T100">
        <f t="shared" si="70"/>
        <v>0.24449697277621515</v>
      </c>
      <c r="U100">
        <f t="shared" si="71"/>
        <v>14.009057806690665</v>
      </c>
      <c r="V100">
        <f t="shared" si="82"/>
        <v>1.2367828945771562</v>
      </c>
      <c r="W100" s="1">
        <f t="shared" si="72"/>
        <v>1.2945142479049985</v>
      </c>
      <c r="X100">
        <f t="shared" si="83"/>
        <v>9.749999999999992E-2</v>
      </c>
      <c r="Y100">
        <f t="shared" si="95"/>
        <v>1.3899999999999997</v>
      </c>
      <c r="Z100">
        <f t="shared" si="84"/>
        <v>0.23332991934439076</v>
      </c>
      <c r="AA100">
        <f t="shared" si="73"/>
        <v>13.36921390481946</v>
      </c>
      <c r="AB100">
        <f t="shared" si="85"/>
        <v>1.2334234930210997</v>
      </c>
      <c r="AC100" s="1">
        <f t="shared" si="74"/>
        <v>1.3253945363948043</v>
      </c>
      <c r="AD100" s="2">
        <f t="shared" si="86"/>
        <v>75.941752841338456</v>
      </c>
      <c r="AE100">
        <f t="shared" si="87"/>
        <v>0.28519031038303322</v>
      </c>
      <c r="AF100">
        <f t="shared" si="75"/>
        <v>8.5</v>
      </c>
      <c r="AG100">
        <f t="shared" si="76"/>
        <v>8.7851903103830331</v>
      </c>
      <c r="AH100">
        <f t="shared" si="77"/>
        <v>31.2</v>
      </c>
      <c r="AI100">
        <f t="shared" si="78"/>
        <v>0.27609701939543646</v>
      </c>
      <c r="AJ100">
        <f t="shared" si="79"/>
        <v>15.819660509685995</v>
      </c>
      <c r="AK100">
        <f t="shared" si="80"/>
        <v>1.8468470193954365</v>
      </c>
      <c r="AL100">
        <f t="shared" si="88"/>
        <v>105.819660509686</v>
      </c>
      <c r="AM100">
        <f t="shared" si="92"/>
        <v>32.22709980772543</v>
      </c>
      <c r="AN100">
        <v>32.200000000000003</v>
      </c>
      <c r="AO100">
        <f t="shared" si="93"/>
        <v>30.980480587355359</v>
      </c>
      <c r="AP100">
        <f t="shared" si="45"/>
        <v>8.7851903103830331</v>
      </c>
      <c r="AQ100">
        <f t="shared" si="94"/>
        <v>6.8405070763787705</v>
      </c>
    </row>
    <row r="101" spans="1:46" x14ac:dyDescent="0.2">
      <c r="A101">
        <v>86</v>
      </c>
      <c r="B101">
        <f t="shared" si="65"/>
        <v>8.6</v>
      </c>
      <c r="C101">
        <f t="shared" si="66"/>
        <v>0.27917994046787675</v>
      </c>
      <c r="D101">
        <f t="shared" si="67"/>
        <v>15.996304085378899</v>
      </c>
      <c r="E101">
        <f t="shared" si="68"/>
        <v>31.208332220738743</v>
      </c>
      <c r="F101">
        <f t="shared" si="69"/>
        <v>1.2083322207387432</v>
      </c>
      <c r="G101">
        <f t="shared" si="81"/>
        <v>1.2946287581329541</v>
      </c>
      <c r="H101">
        <f t="shared" si="97"/>
        <v>1.2186913479723724</v>
      </c>
      <c r="I101">
        <f t="shared" si="97"/>
        <v>1.213959641070957</v>
      </c>
      <c r="J101">
        <f t="shared" si="97"/>
        <v>1.2136452133049758</v>
      </c>
      <c r="K101">
        <f t="shared" si="97"/>
        <v>1.2136242323174495</v>
      </c>
      <c r="L101">
        <f t="shared" si="97"/>
        <v>1.2136228319210993</v>
      </c>
      <c r="M101">
        <f t="shared" si="97"/>
        <v>1.2136227384485634</v>
      </c>
      <c r="N101">
        <f t="shared" si="97"/>
        <v>1.2136227322095257</v>
      </c>
      <c r="O101">
        <f t="shared" si="97"/>
        <v>1.2136227317930868</v>
      </c>
      <c r="P101">
        <f t="shared" si="97"/>
        <v>1.2136227317652906</v>
      </c>
      <c r="Q101">
        <f t="shared" si="97"/>
        <v>1.2136227317634352</v>
      </c>
      <c r="R101">
        <f t="shared" si="97"/>
        <v>1.2136227317633113</v>
      </c>
      <c r="S101">
        <f t="shared" si="97"/>
        <v>1.2136227317633033</v>
      </c>
      <c r="T101">
        <f t="shared" si="70"/>
        <v>0.25282657082345789</v>
      </c>
      <c r="U101">
        <f t="shared" si="71"/>
        <v>14.486322695598416</v>
      </c>
      <c r="V101">
        <f t="shared" si="82"/>
        <v>1.2394015068403721</v>
      </c>
      <c r="W101" s="1">
        <f t="shared" si="72"/>
        <v>1.2945142479049989</v>
      </c>
      <c r="X101">
        <f t="shared" si="83"/>
        <v>9.749999999999992E-2</v>
      </c>
      <c r="Y101">
        <f t="shared" si="95"/>
        <v>1.3899999999999997</v>
      </c>
      <c r="Z101">
        <f t="shared" si="84"/>
        <v>0.23591552201753482</v>
      </c>
      <c r="AA101">
        <f t="shared" si="73"/>
        <v>13.517362394765643</v>
      </c>
      <c r="AB101">
        <f t="shared" si="85"/>
        <v>1.2341860134669809</v>
      </c>
      <c r="AC101" s="1">
        <f t="shared" si="74"/>
        <v>1.3396325422410957</v>
      </c>
      <c r="AD101" s="2">
        <f t="shared" si="86"/>
        <v>76.75755454508905</v>
      </c>
      <c r="AE101">
        <f t="shared" si="87"/>
        <v>0.28847030321597927</v>
      </c>
      <c r="AF101">
        <f t="shared" si="75"/>
        <v>8.6</v>
      </c>
      <c r="AG101">
        <f t="shared" si="76"/>
        <v>8.8884703032159784</v>
      </c>
      <c r="AH101">
        <f t="shared" si="77"/>
        <v>31.2</v>
      </c>
      <c r="AI101">
        <f t="shared" si="78"/>
        <v>0.27917994046787675</v>
      </c>
      <c r="AJ101">
        <f t="shared" si="79"/>
        <v>15.996304085378899</v>
      </c>
      <c r="AK101">
        <f t="shared" si="80"/>
        <v>1.8499299404678768</v>
      </c>
      <c r="AL101">
        <f t="shared" si="88"/>
        <v>105.9963040853789</v>
      </c>
      <c r="AM101">
        <f t="shared" si="92"/>
        <v>32.255155134527286</v>
      </c>
      <c r="AN101">
        <v>32.200000000000003</v>
      </c>
      <c r="AO101">
        <f t="shared" si="93"/>
        <v>30.953272131538903</v>
      </c>
      <c r="AP101">
        <f t="shared" si="45"/>
        <v>8.8884703032159784</v>
      </c>
      <c r="AQ101">
        <f t="shared" si="94"/>
        <v>6.8130532135150403</v>
      </c>
    </row>
    <row r="102" spans="1:46" x14ac:dyDescent="0.2">
      <c r="A102">
        <v>87</v>
      </c>
      <c r="B102">
        <f t="shared" si="65"/>
        <v>8.7000000000000011</v>
      </c>
      <c r="C102">
        <f t="shared" si="66"/>
        <v>0.28225742198149117</v>
      </c>
      <c r="D102">
        <f t="shared" si="67"/>
        <v>16.172635988116635</v>
      </c>
      <c r="E102">
        <f t="shared" si="68"/>
        <v>31.236036880500702</v>
      </c>
      <c r="F102">
        <f t="shared" si="69"/>
        <v>1.236036880500702</v>
      </c>
      <c r="G102">
        <f t="shared" si="81"/>
        <v>1.2426236979252616</v>
      </c>
      <c r="H102">
        <f t="shared" si="97"/>
        <v>1.1650478285405186</v>
      </c>
      <c r="I102">
        <f t="shared" si="97"/>
        <v>1.1598823620563334</v>
      </c>
      <c r="J102">
        <f t="shared" si="97"/>
        <v>1.1595138784831114</v>
      </c>
      <c r="K102">
        <f t="shared" si="97"/>
        <v>1.1594874668947672</v>
      </c>
      <c r="L102">
        <f t="shared" si="97"/>
        <v>1.1594855731615674</v>
      </c>
      <c r="M102">
        <f t="shared" si="97"/>
        <v>1.1594854373759826</v>
      </c>
      <c r="N102">
        <f t="shared" si="97"/>
        <v>1.1594854276397868</v>
      </c>
      <c r="O102">
        <f t="shared" si="97"/>
        <v>1.1594854269416748</v>
      </c>
      <c r="P102">
        <f t="shared" si="97"/>
        <v>1.1594854268916184</v>
      </c>
      <c r="Q102">
        <f t="shared" si="97"/>
        <v>1.1594854268880292</v>
      </c>
      <c r="R102">
        <f t="shared" si="97"/>
        <v>1.1594854268877719</v>
      </c>
      <c r="S102">
        <f t="shared" si="97"/>
        <v>1.1594854268877535</v>
      </c>
      <c r="T102">
        <f t="shared" si="70"/>
        <v>0.26163560221946458</v>
      </c>
      <c r="U102">
        <f t="shared" si="71"/>
        <v>14.991057902117975</v>
      </c>
      <c r="V102">
        <f t="shared" si="82"/>
        <v>1.2422769143245558</v>
      </c>
      <c r="W102" s="1">
        <f t="shared" si="72"/>
        <v>1.2945142479049989</v>
      </c>
      <c r="X102">
        <f t="shared" si="83"/>
        <v>9.749999999999992E-2</v>
      </c>
      <c r="Y102">
        <f t="shared" si="95"/>
        <v>1.3899999999999997</v>
      </c>
      <c r="Z102">
        <f t="shared" si="84"/>
        <v>0.23849588630532223</v>
      </c>
      <c r="AA102">
        <f t="shared" si="73"/>
        <v>13.665210738487346</v>
      </c>
      <c r="AB102">
        <f t="shared" si="85"/>
        <v>1.2349561656899655</v>
      </c>
      <c r="AC102" s="1">
        <f t="shared" si="74"/>
        <v>1.3540240018797671</v>
      </c>
      <c r="AD102" s="2">
        <f t="shared" si="86"/>
        <v>77.582148762806952</v>
      </c>
      <c r="AE102">
        <f t="shared" si="87"/>
        <v>0.29174771837267477</v>
      </c>
      <c r="AF102">
        <f t="shared" si="75"/>
        <v>8.7000000000000011</v>
      </c>
      <c r="AG102">
        <f t="shared" si="76"/>
        <v>8.9917477183726753</v>
      </c>
      <c r="AH102">
        <f t="shared" si="77"/>
        <v>31.2</v>
      </c>
      <c r="AI102">
        <f t="shared" si="78"/>
        <v>0.28225742198149117</v>
      </c>
      <c r="AJ102">
        <f t="shared" si="79"/>
        <v>16.172635988116635</v>
      </c>
      <c r="AK102">
        <f t="shared" si="80"/>
        <v>1.8530074219814914</v>
      </c>
      <c r="AL102">
        <f t="shared" si="88"/>
        <v>106.17263598811664</v>
      </c>
      <c r="AM102">
        <f t="shared" si="92"/>
        <v>32.28351302887895</v>
      </c>
      <c r="AN102">
        <v>32.200000000000003</v>
      </c>
      <c r="AO102">
        <f t="shared" si="93"/>
        <v>30.925818268675176</v>
      </c>
      <c r="AP102">
        <f t="shared" si="45"/>
        <v>8.9917477183726753</v>
      </c>
      <c r="AQ102">
        <f t="shared" si="94"/>
        <v>6.7853561539745542</v>
      </c>
      <c r="AS102">
        <f>(AO102-AO$94)/(AP102-AP$94)</f>
        <v>-0.24389860967844498</v>
      </c>
      <c r="AT102">
        <v>9</v>
      </c>
    </row>
    <row r="103" spans="1:46" x14ac:dyDescent="0.2">
      <c r="A103">
        <v>88</v>
      </c>
      <c r="B103">
        <f t="shared" si="65"/>
        <v>8.8000000000000007</v>
      </c>
      <c r="C103">
        <f t="shared" si="66"/>
        <v>0.28532942018213536</v>
      </c>
      <c r="D103">
        <f t="shared" si="67"/>
        <v>16.348653710897459</v>
      </c>
      <c r="E103">
        <f t="shared" si="68"/>
        <v>31.26403684747061</v>
      </c>
      <c r="F103">
        <f t="shared" si="69"/>
        <v>1.2640368474706101</v>
      </c>
      <c r="G103">
        <f t="shared" si="81"/>
        <v>1.1911474539418458</v>
      </c>
      <c r="H103">
        <f t="shared" si="97"/>
        <v>1.1119200844869432</v>
      </c>
      <c r="I103">
        <f t="shared" si="97"/>
        <v>1.1062749161350829</v>
      </c>
      <c r="J103">
        <f t="shared" si="97"/>
        <v>1.1058418232778007</v>
      </c>
      <c r="K103">
        <f t="shared" si="97"/>
        <v>1.1058084141061189</v>
      </c>
      <c r="L103">
        <f t="shared" si="97"/>
        <v>1.1058058358053964</v>
      </c>
      <c r="M103">
        <f t="shared" si="97"/>
        <v>1.1058056368225835</v>
      </c>
      <c r="N103">
        <f t="shared" si="97"/>
        <v>1.1058056214658569</v>
      </c>
      <c r="O103">
        <f t="shared" si="97"/>
        <v>1.1058056202806839</v>
      </c>
      <c r="P103">
        <f t="shared" si="97"/>
        <v>1.1058056201892166</v>
      </c>
      <c r="Q103">
        <f t="shared" si="97"/>
        <v>1.1058056201821576</v>
      </c>
      <c r="R103">
        <f t="shared" si="97"/>
        <v>1.1058056201816127</v>
      </c>
      <c r="S103">
        <f t="shared" si="97"/>
        <v>1.1058056201815705</v>
      </c>
      <c r="T103">
        <f t="shared" si="70"/>
        <v>0.27097303139439266</v>
      </c>
      <c r="U103">
        <f t="shared" si="71"/>
        <v>15.526068964186114</v>
      </c>
      <c r="V103">
        <f t="shared" si="82"/>
        <v>1.2454451707641712</v>
      </c>
      <c r="W103" s="1">
        <f t="shared" si="72"/>
        <v>1.2945142479049996</v>
      </c>
      <c r="X103">
        <f t="shared" si="83"/>
        <v>9.749999999999992E-2</v>
      </c>
      <c r="Y103">
        <f t="shared" si="95"/>
        <v>1.3899999999999997</v>
      </c>
      <c r="Z103">
        <f t="shared" si="84"/>
        <v>0.24107097061147556</v>
      </c>
      <c r="AA103">
        <f t="shared" si="73"/>
        <v>13.812756552623142</v>
      </c>
      <c r="AB103">
        <f t="shared" si="85"/>
        <v>1.2357339085752366</v>
      </c>
      <c r="AC103" s="1">
        <f t="shared" si="74"/>
        <v>1.3685684950112396</v>
      </c>
      <c r="AD103" s="2">
        <f t="shared" si="86"/>
        <v>78.415511412389975</v>
      </c>
      <c r="AE103">
        <f t="shared" si="87"/>
        <v>0.29502252931366374</v>
      </c>
      <c r="AF103">
        <f t="shared" si="75"/>
        <v>8.8000000000000007</v>
      </c>
      <c r="AG103">
        <f t="shared" si="76"/>
        <v>9.0950225293136651</v>
      </c>
      <c r="AH103">
        <f t="shared" si="77"/>
        <v>31.2</v>
      </c>
      <c r="AI103">
        <f t="shared" si="78"/>
        <v>0.28532942018213536</v>
      </c>
      <c r="AJ103">
        <f t="shared" si="79"/>
        <v>16.348653710897459</v>
      </c>
      <c r="AK103">
        <f t="shared" si="80"/>
        <v>1.8560794201821356</v>
      </c>
      <c r="AL103">
        <f t="shared" si="88"/>
        <v>106.34865371089745</v>
      </c>
      <c r="AM103">
        <f t="shared" si="92"/>
        <v>32.312172668754293</v>
      </c>
      <c r="AN103">
        <v>32.200000000000003</v>
      </c>
      <c r="AO103">
        <f t="shared" si="93"/>
        <v>30.89812120913469</v>
      </c>
      <c r="AP103">
        <f t="shared" si="45"/>
        <v>9.0950225293136668</v>
      </c>
      <c r="AQ103">
        <f t="shared" si="94"/>
        <v>6.7574181167371918</v>
      </c>
    </row>
    <row r="104" spans="1:46" x14ac:dyDescent="0.2">
      <c r="A104">
        <v>89</v>
      </c>
      <c r="B104">
        <f t="shared" si="65"/>
        <v>8.9</v>
      </c>
      <c r="C104">
        <f t="shared" si="66"/>
        <v>0.28839589188540771</v>
      </c>
      <c r="D104">
        <f t="shared" si="67"/>
        <v>16.52435477936444</v>
      </c>
      <c r="E104">
        <f t="shared" si="68"/>
        <v>31.292331328937447</v>
      </c>
      <c r="F104">
        <f t="shared" si="69"/>
        <v>1.292331328937447</v>
      </c>
      <c r="G104">
        <f t="shared" si="81"/>
        <v>1.1402358894347584</v>
      </c>
      <c r="H104">
        <f t="shared" si="97"/>
        <v>1.0593441501755598</v>
      </c>
      <c r="I104">
        <f t="shared" si="97"/>
        <v>1.0531672401701626</v>
      </c>
      <c r="J104">
        <f t="shared" si="97"/>
        <v>1.0526565755859587</v>
      </c>
      <c r="K104">
        <f t="shared" si="97"/>
        <v>1.0526140891236795</v>
      </c>
      <c r="L104">
        <f t="shared" si="97"/>
        <v>1.0526105524616185</v>
      </c>
      <c r="M104">
        <f t="shared" si="97"/>
        <v>1.0526102580495933</v>
      </c>
      <c r="N104">
        <f t="shared" si="97"/>
        <v>1.0526102335409591</v>
      </c>
      <c r="O104">
        <f t="shared" si="97"/>
        <v>1.0526102315007118</v>
      </c>
      <c r="P104">
        <f t="shared" si="97"/>
        <v>1.0526102313308694</v>
      </c>
      <c r="Q104">
        <f t="shared" si="97"/>
        <v>1.0526102313167305</v>
      </c>
      <c r="R104">
        <f t="shared" si="97"/>
        <v>1.0526102313155536</v>
      </c>
      <c r="S104">
        <f t="shared" si="97"/>
        <v>1.0526102313154555</v>
      </c>
      <c r="T104">
        <f t="shared" si="70"/>
        <v>0.28089533085733231</v>
      </c>
      <c r="U104">
        <f t="shared" si="71"/>
        <v>16.094591613662203</v>
      </c>
      <c r="V104">
        <f t="shared" si="82"/>
        <v>1.2489492909596713</v>
      </c>
      <c r="W104" s="1">
        <f t="shared" si="72"/>
        <v>1.2945142479050011</v>
      </c>
      <c r="X104">
        <f t="shared" si="83"/>
        <v>9.749999999999992E-2</v>
      </c>
      <c r="Y104">
        <f t="shared" si="95"/>
        <v>1.3899999999999997</v>
      </c>
      <c r="Z104">
        <f t="shared" si="84"/>
        <v>0.24364073390343047</v>
      </c>
      <c r="AA104">
        <f t="shared" si="73"/>
        <v>13.959997486110927</v>
      </c>
      <c r="AB104">
        <f t="shared" si="85"/>
        <v>1.236519200733472</v>
      </c>
      <c r="AC104" s="1">
        <f t="shared" si="74"/>
        <v>1.3832655983776037</v>
      </c>
      <c r="AD104" s="2">
        <f t="shared" si="86"/>
        <v>79.25761824223099</v>
      </c>
      <c r="AE104">
        <f t="shared" si="87"/>
        <v>0.29829470961206206</v>
      </c>
      <c r="AF104">
        <f t="shared" si="75"/>
        <v>8.9</v>
      </c>
      <c r="AG104">
        <f t="shared" si="76"/>
        <v>9.1982947096120622</v>
      </c>
      <c r="AH104">
        <f t="shared" si="77"/>
        <v>31.2</v>
      </c>
      <c r="AI104">
        <f t="shared" si="78"/>
        <v>0.28839589188540771</v>
      </c>
      <c r="AJ104">
        <f t="shared" si="79"/>
        <v>16.52435477936444</v>
      </c>
      <c r="AK104">
        <f t="shared" si="80"/>
        <v>1.8591458918854078</v>
      </c>
      <c r="AL104">
        <f t="shared" si="88"/>
        <v>106.52435477936444</v>
      </c>
      <c r="AM104">
        <f t="shared" si="92"/>
        <v>32.341133226336304</v>
      </c>
      <c r="AN104">
        <v>32.200000000000003</v>
      </c>
      <c r="AO104">
        <f t="shared" si="93"/>
        <v>30.87018317189732</v>
      </c>
      <c r="AP104">
        <f t="shared" si="45"/>
        <v>9.198294709612064</v>
      </c>
      <c r="AQ104">
        <f t="shared" si="94"/>
        <v>6.7292413289609456</v>
      </c>
    </row>
    <row r="105" spans="1:46" x14ac:dyDescent="0.2">
      <c r="A105">
        <v>90</v>
      </c>
      <c r="B105">
        <f t="shared" si="65"/>
        <v>9</v>
      </c>
      <c r="C105">
        <f t="shared" si="66"/>
        <v>0.2914567944778671</v>
      </c>
      <c r="D105">
        <f t="shared" si="67"/>
        <v>16.699736751875243</v>
      </c>
      <c r="E105">
        <f t="shared" si="68"/>
        <v>31.32091952673165</v>
      </c>
      <c r="F105">
        <f t="shared" si="69"/>
        <v>1.3209195267316503</v>
      </c>
      <c r="G105">
        <f t="shared" si="81"/>
        <v>1.0899251146073905</v>
      </c>
      <c r="H105">
        <f t="shared" si="97"/>
        <v>1.007356307267941</v>
      </c>
      <c r="I105">
        <f t="shared" si="97"/>
        <v>1.0005884854989491</v>
      </c>
      <c r="J105">
        <f t="shared" si="97"/>
        <v>0.99998422671323361</v>
      </c>
      <c r="K105">
        <f t="shared" si="97"/>
        <v>0.99992987828427526</v>
      </c>
      <c r="L105">
        <f t="shared" si="97"/>
        <v>0.99992498684157105</v>
      </c>
      <c r="M105">
        <f t="shared" si="97"/>
        <v>0.99992454657807694</v>
      </c>
      <c r="N105">
        <f t="shared" si="97"/>
        <v>0.99992450695112267</v>
      </c>
      <c r="O105">
        <f t="shared" si="97"/>
        <v>0.99992450338440331</v>
      </c>
      <c r="P105">
        <f t="shared" si="97"/>
        <v>0.99992450306337211</v>
      </c>
      <c r="Q105">
        <f t="shared" si="97"/>
        <v>0.999924503034477</v>
      </c>
      <c r="R105">
        <f t="shared" si="97"/>
        <v>0.99992450303187608</v>
      </c>
      <c r="S105">
        <f t="shared" si="97"/>
        <v>0.99992450303164226</v>
      </c>
      <c r="T105">
        <f t="shared" si="70"/>
        <v>0.29146811968362696</v>
      </c>
      <c r="U105">
        <f t="shared" si="71"/>
        <v>16.700385657505283</v>
      </c>
      <c r="V105">
        <f t="shared" si="82"/>
        <v>1.2528410377543719</v>
      </c>
      <c r="W105" s="1">
        <f t="shared" si="72"/>
        <v>1.2945142479050054</v>
      </c>
      <c r="X105">
        <f t="shared" si="83"/>
        <v>9.749999999999992E-2</v>
      </c>
      <c r="Y105">
        <f t="shared" si="95"/>
        <v>1.3899999999999997</v>
      </c>
      <c r="Z105">
        <f t="shared" si="84"/>
        <v>0.24620513571349859</v>
      </c>
      <c r="AA105">
        <f t="shared" si="73"/>
        <v>14.106931220254573</v>
      </c>
      <c r="AB105">
        <f t="shared" si="85"/>
        <v>1.2373120005065139</v>
      </c>
      <c r="AC105" s="1">
        <f t="shared" si="74"/>
        <v>1.3981148858160182</v>
      </c>
      <c r="AD105" s="2">
        <f t="shared" si="86"/>
        <v>80.108444834277662</v>
      </c>
      <c r="AE105">
        <f t="shared" si="87"/>
        <v>0.30156423295449308</v>
      </c>
      <c r="AF105">
        <f t="shared" si="75"/>
        <v>9</v>
      </c>
      <c r="AG105">
        <f t="shared" si="76"/>
        <v>9.3015642329544939</v>
      </c>
      <c r="AH105">
        <f t="shared" si="77"/>
        <v>31.2</v>
      </c>
      <c r="AI105">
        <f t="shared" si="78"/>
        <v>0.2914567944778671</v>
      </c>
      <c r="AJ105">
        <f t="shared" si="79"/>
        <v>16.699736751875243</v>
      </c>
      <c r="AK105">
        <f t="shared" si="80"/>
        <v>1.8622067944778671</v>
      </c>
      <c r="AL105">
        <f t="shared" si="88"/>
        <v>106.69973675187524</v>
      </c>
      <c r="AM105">
        <f t="shared" si="92"/>
        <v>32.370393868121454</v>
      </c>
      <c r="AN105">
        <v>32.200000000000003</v>
      </c>
      <c r="AO105">
        <f t="shared" si="93"/>
        <v>30.842006384121078</v>
      </c>
      <c r="AP105">
        <f t="shared" si="45"/>
        <v>9.3015642329544939</v>
      </c>
      <c r="AQ105">
        <f t="shared" si="94"/>
        <v>6.7008280255529229</v>
      </c>
    </row>
    <row r="106" spans="1:46" x14ac:dyDescent="0.2">
      <c r="A106">
        <v>91</v>
      </c>
      <c r="B106">
        <f t="shared" si="65"/>
        <v>9.1</v>
      </c>
      <c r="C106">
        <f t="shared" si="66"/>
        <v>0.29451208591812417</v>
      </c>
      <c r="D106">
        <f t="shared" si="67"/>
        <v>16.874797219564652</v>
      </c>
      <c r="E106">
        <f t="shared" si="68"/>
        <v>31.349800637324634</v>
      </c>
      <c r="F106">
        <f t="shared" si="69"/>
        <v>1.3498006373246341</v>
      </c>
      <c r="G106">
        <f t="shared" si="81"/>
        <v>1.0402514821123132</v>
      </c>
      <c r="H106">
        <f t="shared" si="97"/>
        <v>0.95599308018315088</v>
      </c>
      <c r="I106">
        <f t="shared" si="97"/>
        <v>0.94856679390261001</v>
      </c>
      <c r="J106">
        <f t="shared" si="97"/>
        <v>0.94784899864921912</v>
      </c>
      <c r="K106">
        <f t="shared" si="97"/>
        <v>0.9477790233006923</v>
      </c>
      <c r="L106">
        <f t="shared" si="97"/>
        <v>0.94777219597873685</v>
      </c>
      <c r="M106">
        <f t="shared" si="97"/>
        <v>0.94777152979981416</v>
      </c>
      <c r="N106">
        <f t="shared" si="97"/>
        <v>0.9477714647966009</v>
      </c>
      <c r="O106">
        <f t="shared" si="97"/>
        <v>0.94777145845382893</v>
      </c>
      <c r="P106">
        <f t="shared" si="97"/>
        <v>0.94777145783492467</v>
      </c>
      <c r="Q106">
        <f t="shared" si="97"/>
        <v>0.94777145777453409</v>
      </c>
      <c r="R106">
        <f t="shared" si="97"/>
        <v>0.94777145776864158</v>
      </c>
      <c r="S106">
        <f t="shared" si="97"/>
        <v>0.94777145776806648</v>
      </c>
      <c r="T106">
        <f t="shared" si="70"/>
        <v>0.30276828912470916</v>
      </c>
      <c r="U106">
        <f t="shared" si="71"/>
        <v>17.347856769838497</v>
      </c>
      <c r="V106">
        <f t="shared" si="82"/>
        <v>1.2571833041464338</v>
      </c>
      <c r="W106" s="1">
        <f t="shared" si="72"/>
        <v>1.2945142479050167</v>
      </c>
      <c r="X106">
        <f t="shared" si="83"/>
        <v>9.749999999999992E-2</v>
      </c>
      <c r="Y106">
        <f t="shared" si="95"/>
        <v>1.3899999999999997</v>
      </c>
      <c r="Z106">
        <f t="shared" si="84"/>
        <v>0.24876413613990461</v>
      </c>
      <c r="AA106">
        <f t="shared" si="73"/>
        <v>14.253555468783329</v>
      </c>
      <c r="AB106">
        <f t="shared" si="85"/>
        <v>1.2381122659730464</v>
      </c>
      <c r="AC106" s="1">
        <f t="shared" si="74"/>
        <v>1.4131159283121333</v>
      </c>
      <c r="AD106" s="2">
        <f t="shared" si="86"/>
        <v>80.967966607093416</v>
      </c>
      <c r="AE106">
        <f t="shared" si="87"/>
        <v>0.30483107314201291</v>
      </c>
      <c r="AF106">
        <f t="shared" si="75"/>
        <v>9.1</v>
      </c>
      <c r="AG106">
        <f t="shared" si="76"/>
        <v>9.4048310731420131</v>
      </c>
      <c r="AH106">
        <f t="shared" si="77"/>
        <v>31.2</v>
      </c>
      <c r="AI106">
        <f t="shared" si="78"/>
        <v>0.29451208591812417</v>
      </c>
      <c r="AJ106">
        <f t="shared" si="79"/>
        <v>16.874797219564652</v>
      </c>
      <c r="AK106">
        <f t="shared" si="80"/>
        <v>1.8652620859181241</v>
      </c>
      <c r="AL106">
        <f t="shared" si="88"/>
        <v>106.87479721956466</v>
      </c>
      <c r="AM106">
        <f t="shared" si="92"/>
        <v>32.399953755023951</v>
      </c>
      <c r="AN106">
        <v>32.200000000000003</v>
      </c>
      <c r="AO106">
        <f t="shared" si="93"/>
        <v>30.813593080713055</v>
      </c>
      <c r="AP106">
        <f t="shared" si="45"/>
        <v>9.4048310731420131</v>
      </c>
      <c r="AQ106">
        <f t="shared" si="94"/>
        <v>6.6721804487425587</v>
      </c>
    </row>
    <row r="107" spans="1:46" x14ac:dyDescent="0.2">
      <c r="A107">
        <v>92</v>
      </c>
      <c r="B107">
        <f t="shared" si="65"/>
        <v>9.2000000000000011</v>
      </c>
      <c r="C107">
        <f t="shared" si="66"/>
        <v>0.2975617247378059</v>
      </c>
      <c r="D107">
        <f t="shared" si="67"/>
        <v>17.049533806399829</v>
      </c>
      <c r="E107">
        <f t="shared" si="68"/>
        <v>31.378973851928301</v>
      </c>
      <c r="F107">
        <f t="shared" si="69"/>
        <v>1.3789738519283006</v>
      </c>
      <c r="G107">
        <f t="shared" si="81"/>
        <v>0.99125158254883472</v>
      </c>
      <c r="H107">
        <f t="shared" si="97"/>
        <v>0.90529123155760938</v>
      </c>
      <c r="I107">
        <f t="shared" si="97"/>
        <v>0.89712901625610797</v>
      </c>
      <c r="J107">
        <f t="shared" si="97"/>
        <v>0.89627267493073526</v>
      </c>
      <c r="K107">
        <f t="shared" si="97"/>
        <v>0.8961819275879821</v>
      </c>
      <c r="L107">
        <f t="shared" si="97"/>
        <v>0.896172300838883</v>
      </c>
      <c r="M107">
        <f t="shared" si="97"/>
        <v>0.89617127949021058</v>
      </c>
      <c r="N107">
        <f t="shared" si="97"/>
        <v>0.89617117112907085</v>
      </c>
      <c r="O107">
        <f t="shared" si="97"/>
        <v>0.89617115963235905</v>
      </c>
      <c r="P107">
        <f t="shared" si="97"/>
        <v>0.89617115841260075</v>
      </c>
      <c r="Q107">
        <f t="shared" si="97"/>
        <v>0.89617115828318883</v>
      </c>
      <c r="R107">
        <f t="shared" si="97"/>
        <v>0.89617115826945892</v>
      </c>
      <c r="S107">
        <f t="shared" si="97"/>
        <v>0.89617115826800198</v>
      </c>
      <c r="T107">
        <f t="shared" si="70"/>
        <v>0.31488680627823917</v>
      </c>
      <c r="U107">
        <f t="shared" si="71"/>
        <v>18.042217135152967</v>
      </c>
      <c r="V107">
        <f t="shared" si="82"/>
        <v>1.2620533428584095</v>
      </c>
      <c r="W107" s="1">
        <f t="shared" si="72"/>
        <v>1.2945142479050504</v>
      </c>
      <c r="X107">
        <f t="shared" si="83"/>
        <v>9.749999999999992E-2</v>
      </c>
      <c r="Y107">
        <f t="shared" si="95"/>
        <v>1.3899999999999997</v>
      </c>
      <c r="Z107">
        <f t="shared" si="84"/>
        <v>0.25131769584769653</v>
      </c>
      <c r="AA107">
        <f t="shared" si="73"/>
        <v>14.399867977903988</v>
      </c>
      <c r="AB107">
        <f t="shared" si="85"/>
        <v>1.2389199549542698</v>
      </c>
      <c r="AC107" s="1">
        <f t="shared" si="74"/>
        <v>1.4282682940535072</v>
      </c>
      <c r="AD107" s="2">
        <f t="shared" si="86"/>
        <v>81.836158818918122</v>
      </c>
      <c r="AE107">
        <f t="shared" si="87"/>
        <v>0.3080952040910237</v>
      </c>
      <c r="AF107">
        <f t="shared" si="75"/>
        <v>9.2000000000000011</v>
      </c>
      <c r="AG107">
        <f t="shared" si="76"/>
        <v>9.508095204091024</v>
      </c>
      <c r="AH107">
        <f t="shared" si="77"/>
        <v>31.2</v>
      </c>
      <c r="AI107">
        <f t="shared" si="78"/>
        <v>0.2975617247378059</v>
      </c>
      <c r="AJ107">
        <f t="shared" si="79"/>
        <v>17.049533806399829</v>
      </c>
      <c r="AK107">
        <f t="shared" si="80"/>
        <v>1.868311724737806</v>
      </c>
      <c r="AL107">
        <f t="shared" si="88"/>
        <v>107.04953380639984</v>
      </c>
      <c r="AM107">
        <f t="shared" si="92"/>
        <v>32.429812042480116</v>
      </c>
      <c r="AN107">
        <v>32.200000000000003</v>
      </c>
      <c r="AO107">
        <f t="shared" si="93"/>
        <v>30.784945503902687</v>
      </c>
      <c r="AP107">
        <f t="shared" si="45"/>
        <v>9.508095204091024</v>
      </c>
      <c r="AQ107">
        <f t="shared" si="94"/>
        <v>6.6433008476572724</v>
      </c>
    </row>
    <row r="108" spans="1:46" x14ac:dyDescent="0.2">
      <c r="A108">
        <v>93</v>
      </c>
      <c r="B108">
        <f t="shared" si="65"/>
        <v>9.3000000000000007</v>
      </c>
      <c r="C108">
        <f t="shared" si="66"/>
        <v>0.30060567004239541</v>
      </c>
      <c r="D108">
        <f t="shared" si="67"/>
        <v>17.223944169228449</v>
      </c>
      <c r="E108">
        <f t="shared" si="68"/>
        <v>31.408438356594555</v>
      </c>
      <c r="F108">
        <f t="shared" si="69"/>
        <v>1.4084383565945551</v>
      </c>
      <c r="G108">
        <f t="shared" si="81"/>
        <v>0.9429622399613099</v>
      </c>
      <c r="H108">
        <f t="shared" si="97"/>
        <v>0.85528775770604137</v>
      </c>
      <c r="I108">
        <f t="shared" si="97"/>
        <v>0.84630035578256924</v>
      </c>
      <c r="J108">
        <f t="shared" si="97"/>
        <v>0.84527384173485731</v>
      </c>
      <c r="K108">
        <f t="shared" si="97"/>
        <v>0.84515520738451211</v>
      </c>
      <c r="L108">
        <f t="shared" si="97"/>
        <v>0.84514147822131513</v>
      </c>
      <c r="M108">
        <f t="shared" si="97"/>
        <v>0.84513988914157334</v>
      </c>
      <c r="N108">
        <f t="shared" si="97"/>
        <v>0.84513970521046555</v>
      </c>
      <c r="O108">
        <f t="shared" si="97"/>
        <v>0.84513968392095906</v>
      </c>
      <c r="P108">
        <f t="shared" si="97"/>
        <v>0.84513968145675822</v>
      </c>
      <c r="Q108">
        <f t="shared" si="97"/>
        <v>0.84513968117153404</v>
      </c>
      <c r="R108">
        <f t="shared" si="97"/>
        <v>0.84513968113852</v>
      </c>
      <c r="S108">
        <f t="shared" si="97"/>
        <v>0.84513968113469884</v>
      </c>
      <c r="T108">
        <f t="shared" si="70"/>
        <v>0.32793248297151301</v>
      </c>
      <c r="U108">
        <f t="shared" si="71"/>
        <v>18.789701395789383</v>
      </c>
      <c r="V108">
        <f t="shared" si="82"/>
        <v>1.2675472299457688</v>
      </c>
      <c r="W108" s="1">
        <f t="shared" si="72"/>
        <v>1.2945142479051521</v>
      </c>
      <c r="X108">
        <f t="shared" si="83"/>
        <v>9.749999999999992E-2</v>
      </c>
      <c r="Y108">
        <f t="shared" si="95"/>
        <v>1.3899999999999997</v>
      </c>
      <c r="Z108">
        <f t="shared" si="84"/>
        <v>0.2538657760695322</v>
      </c>
      <c r="AA108">
        <f t="shared" si="73"/>
        <v>14.545866526345948</v>
      </c>
      <c r="AB108">
        <f t="shared" si="85"/>
        <v>1.2397350250195802</v>
      </c>
      <c r="AC108" s="1">
        <f t="shared" si="74"/>
        <v>1.4435715484830258</v>
      </c>
      <c r="AD108" s="2">
        <f t="shared" si="86"/>
        <v>82.712996570728833</v>
      </c>
      <c r="AE108">
        <f t="shared" si="87"/>
        <v>0.31135659983417635</v>
      </c>
      <c r="AF108">
        <f t="shared" si="75"/>
        <v>9.3000000000000007</v>
      </c>
      <c r="AG108">
        <f t="shared" si="76"/>
        <v>9.6113565998341777</v>
      </c>
      <c r="AH108">
        <f t="shared" si="77"/>
        <v>31.2</v>
      </c>
      <c r="AI108">
        <f t="shared" si="78"/>
        <v>0.30060567004239541</v>
      </c>
      <c r="AJ108">
        <f t="shared" si="79"/>
        <v>17.223944169228449</v>
      </c>
      <c r="AK108">
        <f t="shared" si="80"/>
        <v>1.8713556700423954</v>
      </c>
      <c r="AL108">
        <f t="shared" si="88"/>
        <v>107.22394416922845</v>
      </c>
      <c r="AM108">
        <f t="shared" si="92"/>
        <v>32.459967880552689</v>
      </c>
      <c r="AN108">
        <v>32.200000000000003</v>
      </c>
      <c r="AO108">
        <f t="shared" si="93"/>
        <v>30.756065902817404</v>
      </c>
      <c r="AP108">
        <f t="shared" si="45"/>
        <v>9.6113565998341777</v>
      </c>
      <c r="AQ108">
        <f t="shared" si="94"/>
        <v>6.6141914779007536</v>
      </c>
    </row>
    <row r="109" spans="1:46" x14ac:dyDescent="0.2">
      <c r="A109">
        <v>94</v>
      </c>
      <c r="B109">
        <f t="shared" si="65"/>
        <v>9.4</v>
      </c>
      <c r="C109">
        <f t="shared" si="66"/>
        <v>0.30364388151194777</v>
      </c>
      <c r="D109">
        <f t="shared" si="67"/>
        <v>17.398025997819701</v>
      </c>
      <c r="E109">
        <f t="shared" si="68"/>
        <v>31.438193332314757</v>
      </c>
      <c r="F109">
        <f t="shared" si="69"/>
        <v>1.4381933323147571</v>
      </c>
      <c r="G109">
        <f t="shared" si="81"/>
        <v>0.89542050733936462</v>
      </c>
      <c r="H109">
        <f t="shared" si="97"/>
        <v>0.80601988408468017</v>
      </c>
      <c r="I109">
        <f t="shared" si="97"/>
        <v>0.79610391104711387</v>
      </c>
      <c r="J109">
        <f t="shared" si="97"/>
        <v>0.79486686061016598</v>
      </c>
      <c r="K109">
        <f t="shared" si="97"/>
        <v>0.79471036907832915</v>
      </c>
      <c r="L109">
        <f t="shared" si="97"/>
        <v>0.79469053759704844</v>
      </c>
      <c r="M109">
        <f t="shared" si="97"/>
        <v>0.79468802388332604</v>
      </c>
      <c r="N109">
        <f t="shared" si="97"/>
        <v>0.79468770525184007</v>
      </c>
      <c r="O109">
        <f t="shared" si="97"/>
        <v>0.79468766486283926</v>
      </c>
      <c r="P109">
        <f t="shared" si="97"/>
        <v>0.79468765974321931</v>
      </c>
      <c r="Q109">
        <f t="shared" si="97"/>
        <v>0.79468765909426753</v>
      </c>
      <c r="R109">
        <f t="shared" si="97"/>
        <v>0.794687659012008</v>
      </c>
      <c r="S109">
        <f t="shared" si="97"/>
        <v>0.79468765900158078</v>
      </c>
      <c r="T109">
        <f t="shared" si="70"/>
        <v>0.34203715442902222</v>
      </c>
      <c r="U109">
        <f t="shared" si="71"/>
        <v>19.597863376483843</v>
      </c>
      <c r="V109">
        <f t="shared" si="82"/>
        <v>1.2737861720329491</v>
      </c>
      <c r="W109" s="1">
        <f t="shared" si="72"/>
        <v>1.2945142479054736</v>
      </c>
      <c r="X109">
        <f t="shared" si="83"/>
        <v>9.749999999999992E-2</v>
      </c>
      <c r="Y109">
        <f t="shared" si="95"/>
        <v>1.3899999999999997</v>
      </c>
      <c r="Z109">
        <f t="shared" si="84"/>
        <v>0.25640833860634232</v>
      </c>
      <c r="AA109">
        <f t="shared" si="73"/>
        <v>14.691548925399209</v>
      </c>
      <c r="AB109">
        <f t="shared" si="85"/>
        <v>1.2405574334922465</v>
      </c>
      <c r="AC109" s="1">
        <f t="shared" si="74"/>
        <v>1.4590252543522944</v>
      </c>
      <c r="AD109" s="2">
        <f t="shared" si="86"/>
        <v>83.598454809299056</v>
      </c>
      <c r="AE109">
        <f t="shared" si="87"/>
        <v>0.31461523452126294</v>
      </c>
      <c r="AF109">
        <f t="shared" si="75"/>
        <v>9.4</v>
      </c>
      <c r="AG109">
        <f t="shared" si="76"/>
        <v>9.7146152345212631</v>
      </c>
      <c r="AH109">
        <f t="shared" si="77"/>
        <v>31.2</v>
      </c>
      <c r="AI109">
        <f t="shared" si="78"/>
        <v>0.30364388151194777</v>
      </c>
      <c r="AJ109">
        <f t="shared" si="79"/>
        <v>17.398025997819701</v>
      </c>
      <c r="AK109">
        <f t="shared" si="80"/>
        <v>1.8743938815119479</v>
      </c>
      <c r="AL109">
        <f t="shared" si="88"/>
        <v>107.3980259978197</v>
      </c>
      <c r="AM109">
        <f t="shared" si="92"/>
        <v>32.490420414035079</v>
      </c>
      <c r="AN109">
        <v>32.200000000000003</v>
      </c>
      <c r="AO109">
        <f t="shared" si="93"/>
        <v>30.726956533060886</v>
      </c>
      <c r="AP109">
        <f t="shared" si="45"/>
        <v>9.7146152345212631</v>
      </c>
      <c r="AQ109">
        <f t="shared" si="94"/>
        <v>6.5848546011338129</v>
      </c>
    </row>
    <row r="110" spans="1:46" x14ac:dyDescent="0.2">
      <c r="A110">
        <v>95</v>
      </c>
      <c r="B110">
        <f t="shared" si="65"/>
        <v>9.5</v>
      </c>
      <c r="C110">
        <f t="shared" si="66"/>
        <v>0.30667631940168272</v>
      </c>
      <c r="D110">
        <f t="shared" si="67"/>
        <v>17.571777014898259</v>
      </c>
      <c r="E110">
        <f t="shared" si="68"/>
        <v>31.468237955119129</v>
      </c>
      <c r="F110">
        <f t="shared" si="69"/>
        <v>1.4682379551191289</v>
      </c>
      <c r="G110">
        <f t="shared" si="81"/>
        <v>0.84866366212103195</v>
      </c>
      <c r="H110">
        <f t="shared" si="97"/>
        <v>0.75752506075773984</v>
      </c>
      <c r="I110">
        <f t="shared" si="97"/>
        <v>0.74656008403452956</v>
      </c>
      <c r="J110">
        <f t="shared" si="97"/>
        <v>0.74506045476018534</v>
      </c>
      <c r="K110">
        <f t="shared" si="97"/>
        <v>0.74485192617477791</v>
      </c>
      <c r="L110">
        <f t="shared" si="97"/>
        <v>0.74482286306346024</v>
      </c>
      <c r="M110">
        <f t="shared" si="97"/>
        <v>0.74481881117830473</v>
      </c>
      <c r="N110">
        <f t="shared" si="97"/>
        <v>0.74481824625244131</v>
      </c>
      <c r="O110">
        <f t="shared" si="97"/>
        <v>0.7448181674883112</v>
      </c>
      <c r="P110">
        <f t="shared" si="97"/>
        <v>0.74481815650670469</v>
      </c>
      <c r="Q110">
        <f t="shared" si="97"/>
        <v>0.74481815497560544</v>
      </c>
      <c r="R110">
        <f t="shared" si="97"/>
        <v>0.74481815476213364</v>
      </c>
      <c r="S110">
        <f t="shared" si="97"/>
        <v>0.74481815473237045</v>
      </c>
      <c r="T110">
        <f t="shared" si="70"/>
        <v>0.35736297948190876</v>
      </c>
      <c r="U110">
        <f t="shared" si="71"/>
        <v>20.475994367895456</v>
      </c>
      <c r="V110">
        <f t="shared" si="82"/>
        <v>1.2809256509426961</v>
      </c>
      <c r="W110" s="1">
        <f t="shared" si="72"/>
        <v>1.2945142479065477</v>
      </c>
      <c r="X110">
        <f t="shared" si="83"/>
        <v>9.749999999999992E-2</v>
      </c>
      <c r="Y110">
        <f t="shared" si="95"/>
        <v>1.3899999999999997</v>
      </c>
      <c r="Z110">
        <f t="shared" si="84"/>
        <v>0.25894534582786999</v>
      </c>
      <c r="AA110">
        <f t="shared" si="73"/>
        <v>14.836913018945278</v>
      </c>
      <c r="AB110">
        <f t="shared" si="85"/>
        <v>1.2413871374550822</v>
      </c>
      <c r="AC110" s="1">
        <f t="shared" si="74"/>
        <v>1.4746289717749972</v>
      </c>
      <c r="AD110" s="2">
        <f t="shared" si="86"/>
        <v>84.492508330256086</v>
      </c>
      <c r="AE110">
        <f t="shared" si="87"/>
        <v>0.3178710824200951</v>
      </c>
      <c r="AF110">
        <f t="shared" si="75"/>
        <v>9.5</v>
      </c>
      <c r="AG110">
        <f t="shared" si="76"/>
        <v>9.8178710824200959</v>
      </c>
      <c r="AH110">
        <f t="shared" si="77"/>
        <v>31.2</v>
      </c>
      <c r="AI110">
        <f t="shared" si="78"/>
        <v>0.30667631940168272</v>
      </c>
      <c r="AJ110">
        <f t="shared" si="79"/>
        <v>17.571777014898259</v>
      </c>
      <c r="AK110">
        <f t="shared" si="80"/>
        <v>1.8774263194016827</v>
      </c>
      <c r="AL110">
        <f t="shared" si="88"/>
        <v>107.57177701489826</v>
      </c>
      <c r="AM110">
        <f t="shared" si="92"/>
        <v>32.521168782555641</v>
      </c>
      <c r="AN110">
        <v>32.200000000000003</v>
      </c>
      <c r="AO110">
        <f t="shared" si="93"/>
        <v>30.697619656293945</v>
      </c>
      <c r="AP110">
        <f t="shared" ref="AP110:AP115" si="98">AM110*SIN(AI110)</f>
        <v>9.8178710824200977</v>
      </c>
      <c r="AQ110">
        <f t="shared" si="94"/>
        <v>6.5552924846581035</v>
      </c>
    </row>
    <row r="111" spans="1:46" x14ac:dyDescent="0.2">
      <c r="A111">
        <v>96</v>
      </c>
      <c r="B111">
        <f t="shared" si="65"/>
        <v>9.6000000000000014</v>
      </c>
      <c r="C111">
        <f t="shared" si="66"/>
        <v>0.30970294454245628</v>
      </c>
      <c r="D111">
        <f t="shared" si="67"/>
        <v>17.745194976171295</v>
      </c>
      <c r="E111">
        <f t="shared" si="68"/>
        <v>31.49857139617605</v>
      </c>
      <c r="F111">
        <f t="shared" si="69"/>
        <v>1.4985713961760503</v>
      </c>
      <c r="G111">
        <f t="shared" si="81"/>
        <v>0.80272920169993545</v>
      </c>
      <c r="H111">
        <f t="shared" si="97"/>
        <v>0.70984095786829537</v>
      </c>
      <c r="I111">
        <f t="shared" si="97"/>
        <v>0.69768580431384641</v>
      </c>
      <c r="J111">
        <f t="shared" si="97"/>
        <v>0.69585572748382596</v>
      </c>
      <c r="K111">
        <f t="shared" si="97"/>
        <v>0.69557465389172668</v>
      </c>
      <c r="L111">
        <f t="shared" si="97"/>
        <v>0.69553135399071164</v>
      </c>
      <c r="M111">
        <f t="shared" si="97"/>
        <v>0.69552468045088034</v>
      </c>
      <c r="N111">
        <f t="shared" si="97"/>
        <v>0.695523651826501</v>
      </c>
      <c r="O111">
        <f t="shared" si="97"/>
        <v>0.6955234932779859</v>
      </c>
      <c r="P111">
        <f t="shared" si="97"/>
        <v>0.69552346883983818</v>
      </c>
      <c r="Q111">
        <f t="shared" si="97"/>
        <v>0.69552346507302132</v>
      </c>
      <c r="R111">
        <f t="shared" si="97"/>
        <v>0.69552346449241642</v>
      </c>
      <c r="S111">
        <f t="shared" si="97"/>
        <v>0.69552346440292367</v>
      </c>
      <c r="T111">
        <f t="shared" si="70"/>
        <v>0.37411304738372497</v>
      </c>
      <c r="U111">
        <f t="shared" si="71"/>
        <v>21.435730870307335</v>
      </c>
      <c r="V111">
        <f t="shared" si="82"/>
        <v>1.2891690900319193</v>
      </c>
      <c r="W111" s="1">
        <f t="shared" si="72"/>
        <v>1.2945142479103611</v>
      </c>
      <c r="X111">
        <f t="shared" si="83"/>
        <v>9.749999999999992E-2</v>
      </c>
      <c r="Y111">
        <f t="shared" si="95"/>
        <v>1.3899999999999997</v>
      </c>
      <c r="Z111">
        <f t="shared" si="84"/>
        <v>0.26147676067309084</v>
      </c>
      <c r="AA111">
        <f t="shared" si="73"/>
        <v>14.981956683481249</v>
      </c>
      <c r="AB111">
        <f t="shared" si="85"/>
        <v>1.2422240937561193</v>
      </c>
      <c r="AC111" s="1">
        <f t="shared" si="74"/>
        <v>1.4903822582802067</v>
      </c>
      <c r="AD111" s="2">
        <f t="shared" si="86"/>
        <v>85.395131781135504</v>
      </c>
      <c r="AE111">
        <f t="shared" si="87"/>
        <v>0.32112411791737461</v>
      </c>
      <c r="AF111">
        <f t="shared" si="75"/>
        <v>9.6000000000000014</v>
      </c>
      <c r="AG111">
        <f t="shared" si="76"/>
        <v>9.9211241179173761</v>
      </c>
      <c r="AH111">
        <f t="shared" si="77"/>
        <v>31.2</v>
      </c>
      <c r="AI111">
        <f t="shared" si="78"/>
        <v>0.30970294454245628</v>
      </c>
      <c r="AJ111">
        <f t="shared" si="79"/>
        <v>17.745194976171295</v>
      </c>
      <c r="AK111">
        <f t="shared" si="80"/>
        <v>1.8804529445424563</v>
      </c>
      <c r="AL111">
        <f t="shared" si="88"/>
        <v>107.74519497617129</v>
      </c>
      <c r="AM111">
        <f t="shared" si="92"/>
        <v>32.552212120681723</v>
      </c>
      <c r="AN111">
        <v>32.200000000000003</v>
      </c>
      <c r="AO111">
        <f t="shared" si="93"/>
        <v>30.668057539818239</v>
      </c>
      <c r="AP111">
        <f t="shared" si="98"/>
        <v>9.9211241179173761</v>
      </c>
      <c r="AQ111">
        <f t="shared" si="94"/>
        <v>6.5255074010027627</v>
      </c>
    </row>
    <row r="112" spans="1:46" x14ac:dyDescent="0.2">
      <c r="A112">
        <v>97</v>
      </c>
      <c r="B112">
        <f t="shared" si="65"/>
        <v>9.7000000000000011</v>
      </c>
      <c r="C112">
        <f t="shared" si="66"/>
        <v>0.31272371834111107</v>
      </c>
      <c r="D112">
        <f t="shared" si="67"/>
        <v>17.918277670348559</v>
      </c>
      <c r="E112">
        <f t="shared" si="68"/>
        <v>31.529192821891268</v>
      </c>
      <c r="F112">
        <f t="shared" si="69"/>
        <v>1.529192821891268</v>
      </c>
      <c r="G112">
        <f t="shared" si="81"/>
        <v>0.75765483893748597</v>
      </c>
      <c r="H112">
        <f t="shared" si="97"/>
        <v>0.66300546111455239</v>
      </c>
      <c r="I112">
        <f t="shared" si="97"/>
        <v>0.64949349892466546</v>
      </c>
      <c r="J112">
        <f t="shared" si="97"/>
        <v>0.64724332715376953</v>
      </c>
      <c r="K112">
        <f t="shared" si="97"/>
        <v>0.64685947635674357</v>
      </c>
      <c r="L112">
        <f t="shared" si="97"/>
        <v>0.64679372963772974</v>
      </c>
      <c r="M112">
        <f t="shared" si="97"/>
        <v>0.64678246058259115</v>
      </c>
      <c r="N112">
        <f t="shared" si="97"/>
        <v>0.64678052882497372</v>
      </c>
      <c r="O112">
        <f t="shared" si="97"/>
        <v>0.64678019767354966</v>
      </c>
      <c r="P112">
        <f t="shared" si="97"/>
        <v>0.64678014090573954</v>
      </c>
      <c r="Q112">
        <f t="shared" si="97"/>
        <v>0.64678013117428168</v>
      </c>
      <c r="R112">
        <f t="shared" si="97"/>
        <v>0.64678012950606023</v>
      </c>
      <c r="S112">
        <f t="shared" si="97"/>
        <v>0.6467801292200841</v>
      </c>
      <c r="T112">
        <f t="shared" ref="T112:T115" si="99">ASIN(SIN($C112)/SQRT(S112))</f>
        <v>0.39254735811167446</v>
      </c>
      <c r="U112">
        <f t="shared" si="71"/>
        <v>22.491970224447368</v>
      </c>
      <c r="V112">
        <f t="shared" si="82"/>
        <v>1.2987890316470216</v>
      </c>
      <c r="W112" s="1">
        <f t="shared" ref="W112:W115" si="100">(V112*SQRT(S112)+F112)/$C$6*2*$C$3</f>
        <v>1.2945142479249094</v>
      </c>
      <c r="X112">
        <f t="shared" si="83"/>
        <v>9.749999999999992E-2</v>
      </c>
      <c r="Y112">
        <f t="shared" si="95"/>
        <v>1.3899999999999997</v>
      </c>
      <c r="Z112">
        <f t="shared" si="84"/>
        <v>0.26400254665051137</v>
      </c>
      <c r="AA112">
        <f t="shared" si="73"/>
        <v>15.126677828136891</v>
      </c>
      <c r="AB112">
        <f t="shared" si="85"/>
        <v>1.2430682590142732</v>
      </c>
      <c r="AC112" s="1">
        <f t="shared" ref="AC112:AC115" si="101">(AB112*SQRT(Y112)+F112)/$C$6*2*$C$3</f>
        <v>1.5062846688656428</v>
      </c>
      <c r="AD112" s="2">
        <f t="shared" si="86"/>
        <v>86.306299664432828</v>
      </c>
      <c r="AE112">
        <f t="shared" si="87"/>
        <v>0.32437431551954948</v>
      </c>
      <c r="AF112">
        <f t="shared" si="75"/>
        <v>9.7000000000000011</v>
      </c>
      <c r="AG112">
        <f t="shared" si="76"/>
        <v>10.02437431551955</v>
      </c>
      <c r="AH112">
        <f t="shared" si="77"/>
        <v>31.2</v>
      </c>
      <c r="AI112">
        <f t="shared" si="78"/>
        <v>0.31272371834111107</v>
      </c>
      <c r="AJ112">
        <f t="shared" si="79"/>
        <v>17.918277670348559</v>
      </c>
      <c r="AK112">
        <f t="shared" si="80"/>
        <v>1.8834737183411112</v>
      </c>
      <c r="AL112">
        <f t="shared" si="88"/>
        <v>107.91827767034856</v>
      </c>
      <c r="AM112">
        <f t="shared" si="92"/>
        <v>32.583549558023726</v>
      </c>
      <c r="AN112">
        <v>32.200000000000003</v>
      </c>
      <c r="AO112">
        <f t="shared" si="93"/>
        <v>30.638272456162895</v>
      </c>
      <c r="AP112">
        <f t="shared" si="98"/>
        <v>10.02437431551955</v>
      </c>
      <c r="AQ112">
        <f t="shared" si="94"/>
        <v>6.4955016275139812</v>
      </c>
      <c r="AS112">
        <f>(AO112-AO$94)/(AP112-AP$94)*2</f>
        <v>-0.52527742640932151</v>
      </c>
      <c r="AT112">
        <v>10</v>
      </c>
    </row>
    <row r="113" spans="1:42" x14ac:dyDescent="0.2">
      <c r="A113">
        <v>98</v>
      </c>
      <c r="B113">
        <f t="shared" si="65"/>
        <v>9.8000000000000007</v>
      </c>
      <c r="C113">
        <f t="shared" si="66"/>
        <v>0.31573860278070903</v>
      </c>
      <c r="D113">
        <f t="shared" si="67"/>
        <v>18.091022919155698</v>
      </c>
      <c r="E113">
        <f t="shared" si="68"/>
        <v>31.56010139400696</v>
      </c>
      <c r="F113">
        <f t="shared" si="69"/>
        <v>1.5601013940069599</v>
      </c>
      <c r="G113">
        <f t="shared" si="81"/>
        <v>0.71347849768117844</v>
      </c>
      <c r="H113">
        <f t="shared" si="97"/>
        <v>0.617056667232602</v>
      </c>
      <c r="I113">
        <f t="shared" si="97"/>
        <v>0.60198970518396178</v>
      </c>
      <c r="J113">
        <f t="shared" si="97"/>
        <v>0.59919929632656954</v>
      </c>
      <c r="K113">
        <f t="shared" si="97"/>
        <v>0.59866710996114736</v>
      </c>
      <c r="L113">
        <f t="shared" si="97"/>
        <v>0.59856504814060774</v>
      </c>
      <c r="M113">
        <f t="shared" si="97"/>
        <v>0.59854545415345284</v>
      </c>
      <c r="N113">
        <f t="shared" si="97"/>
        <v>0.5985416917047317</v>
      </c>
      <c r="O113">
        <f t="shared" si="97"/>
        <v>0.5985409692089646</v>
      </c>
      <c r="P113">
        <f t="shared" si="97"/>
        <v>0.59854083046845719</v>
      </c>
      <c r="Q113">
        <f t="shared" si="97"/>
        <v>0.59854080382614749</v>
      </c>
      <c r="R113">
        <f t="shared" si="97"/>
        <v>0.59854079871002897</v>
      </c>
      <c r="S113">
        <f t="shared" si="97"/>
        <v>0.59854079772758151</v>
      </c>
      <c r="T113">
        <f t="shared" si="99"/>
        <v>0.41300798841958464</v>
      </c>
      <c r="U113">
        <f t="shared" si="71"/>
        <v>23.664312562637349</v>
      </c>
      <c r="V113">
        <f t="shared" si="82"/>
        <v>1.3101614348530071</v>
      </c>
      <c r="W113" s="1">
        <f t="shared" si="100"/>
        <v>1.2945142479853462</v>
      </c>
      <c r="X113">
        <f t="shared" si="83"/>
        <v>9.749999999999992E-2</v>
      </c>
      <c r="Y113">
        <f t="shared" si="95"/>
        <v>1.3899999999999997</v>
      </c>
      <c r="Z113">
        <f t="shared" si="84"/>
        <v>0.26652266783835082</v>
      </c>
      <c r="AA113">
        <f t="shared" si="73"/>
        <v>15.271074394685069</v>
      </c>
      <c r="AB113">
        <f t="shared" si="85"/>
        <v>1.2439195896250028</v>
      </c>
      <c r="AC113" s="1">
        <f t="shared" si="101"/>
        <v>1.5223357560508564</v>
      </c>
      <c r="AD113" s="2">
        <f t="shared" si="86"/>
        <v>87.225986340650692</v>
      </c>
      <c r="AE113">
        <f t="shared" si="87"/>
        <v>0.32762164985366166</v>
      </c>
      <c r="AF113">
        <f t="shared" si="75"/>
        <v>9.8000000000000007</v>
      </c>
      <c r="AG113">
        <f t="shared" si="76"/>
        <v>10.127621649853662</v>
      </c>
      <c r="AH113">
        <f t="shared" si="77"/>
        <v>31.2</v>
      </c>
      <c r="AI113">
        <f t="shared" si="78"/>
        <v>0.31573860278070903</v>
      </c>
      <c r="AJ113">
        <f t="shared" si="79"/>
        <v>18.091022919155698</v>
      </c>
      <c r="AK113">
        <f t="shared" si="80"/>
        <v>1.8864886027807091</v>
      </c>
      <c r="AL113">
        <f t="shared" si="88"/>
        <v>108.09102291915571</v>
      </c>
      <c r="AM113">
        <f t="shared" si="92"/>
        <v>32.615180219338932</v>
      </c>
      <c r="AN113">
        <v>32.200000000000003</v>
      </c>
      <c r="AO113">
        <f t="shared" si="93"/>
        <v>30.608266682674113</v>
      </c>
      <c r="AP113">
        <f t="shared" si="98"/>
        <v>10.127621649853662</v>
      </c>
    </row>
    <row r="114" spans="1:42" x14ac:dyDescent="0.2">
      <c r="A114">
        <v>99</v>
      </c>
      <c r="B114">
        <f t="shared" si="65"/>
        <v>9.9</v>
      </c>
      <c r="C114">
        <f t="shared" si="66"/>
        <v>0.31874756042064445</v>
      </c>
      <c r="D114">
        <f t="shared" si="67"/>
        <v>18.263428577340761</v>
      </c>
      <c r="E114">
        <f t="shared" si="68"/>
        <v>31.591296269700614</v>
      </c>
      <c r="F114">
        <f t="shared" si="69"/>
        <v>1.5912962697006137</v>
      </c>
      <c r="G114">
        <f t="shared" si="81"/>
        <v>0.67023830829002728</v>
      </c>
      <c r="H114">
        <f t="shared" si="97"/>
        <v>0.57203287948670867</v>
      </c>
      <c r="I114">
        <f t="shared" si="97"/>
        <v>0.55517317335391148</v>
      </c>
      <c r="J114">
        <f t="shared" si="97"/>
        <v>0.5516788323910119</v>
      </c>
      <c r="K114">
        <f t="shared" si="97"/>
        <v>0.55092787511505792</v>
      </c>
      <c r="L114">
        <f t="shared" si="97"/>
        <v>0.55076524577292973</v>
      </c>
      <c r="M114">
        <f t="shared" si="97"/>
        <v>0.55072996790144402</v>
      </c>
      <c r="N114">
        <f t="shared" si="97"/>
        <v>0.5507223126073445</v>
      </c>
      <c r="O114">
        <f t="shared" si="97"/>
        <v>0.55072065127989223</v>
      </c>
      <c r="P114">
        <f t="shared" si="97"/>
        <v>0.55072029073782036</v>
      </c>
      <c r="Q114">
        <f t="shared" si="97"/>
        <v>0.55072021249252157</v>
      </c>
      <c r="R114">
        <f t="shared" si="97"/>
        <v>0.55072019551161389</v>
      </c>
      <c r="S114">
        <f t="shared" si="97"/>
        <v>0.55072019182639209</v>
      </c>
      <c r="T114">
        <f t="shared" si="99"/>
        <v>0.43596097632844188</v>
      </c>
      <c r="U114">
        <f t="shared" si="71"/>
        <v>24.979460684106169</v>
      </c>
      <c r="V114">
        <f t="shared" si="82"/>
        <v>1.3238243644003502</v>
      </c>
      <c r="W114" s="1">
        <f t="shared" si="100"/>
        <v>1.2945142482637952</v>
      </c>
      <c r="X114">
        <f t="shared" si="83"/>
        <v>9.749999999999992E-2</v>
      </c>
      <c r="Y114">
        <f t="shared" si="95"/>
        <v>1.3899999999999997</v>
      </c>
      <c r="Z114">
        <f t="shared" si="84"/>
        <v>0.26903708888460304</v>
      </c>
      <c r="AA114">
        <f t="shared" si="73"/>
        <v>15.415144357545296</v>
      </c>
      <c r="AB114">
        <f t="shared" si="85"/>
        <v>1.2447780417659626</v>
      </c>
      <c r="AC114" s="1">
        <f t="shared" si="101"/>
        <v>1.5385350699303129</v>
      </c>
      <c r="AD114" s="2">
        <f t="shared" si="86"/>
        <v>88.154166031340537</v>
      </c>
      <c r="AE114">
        <f t="shared" si="87"/>
        <v>0.33086609566817932</v>
      </c>
      <c r="AF114">
        <f t="shared" si="75"/>
        <v>9.9</v>
      </c>
      <c r="AG114">
        <f t="shared" si="76"/>
        <v>10.23086609566818</v>
      </c>
      <c r="AH114">
        <f t="shared" si="77"/>
        <v>31.2</v>
      </c>
      <c r="AI114">
        <f t="shared" si="78"/>
        <v>0.31874756042064445</v>
      </c>
      <c r="AJ114">
        <f t="shared" si="79"/>
        <v>18.263428577340761</v>
      </c>
      <c r="AK114">
        <f t="shared" si="80"/>
        <v>1.8894975604206445</v>
      </c>
      <c r="AL114">
        <f t="shared" si="88"/>
        <v>108.26342857734076</v>
      </c>
      <c r="AM114">
        <f t="shared" si="92"/>
        <v>32.647103224635224</v>
      </c>
      <c r="AN114">
        <v>32.200000000000003</v>
      </c>
      <c r="AO114">
        <f t="shared" si="93"/>
        <v>30.578042501108001</v>
      </c>
      <c r="AP114">
        <f t="shared" si="98"/>
        <v>10.230866095668182</v>
      </c>
    </row>
    <row r="115" spans="1:42" x14ac:dyDescent="0.2">
      <c r="A115">
        <v>100</v>
      </c>
      <c r="B115">
        <f t="shared" si="65"/>
        <v>10</v>
      </c>
      <c r="C115">
        <f t="shared" si="66"/>
        <v>0.32175055439664219</v>
      </c>
      <c r="D115">
        <f t="shared" si="67"/>
        <v>18.435492532674068</v>
      </c>
      <c r="E115">
        <f t="shared" si="68"/>
        <v>31.622776601683796</v>
      </c>
      <c r="F115">
        <f t="shared" si="69"/>
        <v>1.6227766016837961</v>
      </c>
      <c r="G115">
        <f t="shared" si="81"/>
        <v>0.62797260316800008</v>
      </c>
      <c r="H115">
        <f t="shared" si="97"/>
        <v>0.52797260316799999</v>
      </c>
      <c r="I115">
        <f t="shared" si="97"/>
        <v>0.50903222645148705</v>
      </c>
      <c r="J115">
        <f t="shared" si="97"/>
        <v>0.50460662150006952</v>
      </c>
      <c r="K115">
        <f t="shared" si="97"/>
        <v>0.50352465175166816</v>
      </c>
      <c r="L115">
        <f t="shared" si="97"/>
        <v>0.50325723898803376</v>
      </c>
      <c r="M115">
        <f t="shared" si="97"/>
        <v>0.50319096973720268</v>
      </c>
      <c r="N115">
        <f t="shared" si="97"/>
        <v>0.50317453624403163</v>
      </c>
      <c r="O115">
        <f t="shared" si="97"/>
        <v>0.50317046038559121</v>
      </c>
      <c r="P115">
        <f t="shared" si="97"/>
        <v>0.50316944944415665</v>
      </c>
      <c r="Q115">
        <f t="shared" si="97"/>
        <v>0.50316919869626364</v>
      </c>
      <c r="R115">
        <f t="shared" si="97"/>
        <v>0.50316913650209361</v>
      </c>
      <c r="S115">
        <f t="shared" si="97"/>
        <v>0.50316912107577383</v>
      </c>
      <c r="T115">
        <f t="shared" si="99"/>
        <v>0.46207116203612675</v>
      </c>
      <c r="U115">
        <f t="shared" si="71"/>
        <v>26.475508249722367</v>
      </c>
      <c r="V115">
        <f t="shared" si="82"/>
        <v>1.3405857715538214</v>
      </c>
      <c r="W115" s="1">
        <f t="shared" si="100"/>
        <v>1.294514249723566</v>
      </c>
      <c r="X115">
        <f t="shared" si="83"/>
        <v>9.749999999999992E-2</v>
      </c>
      <c r="Y115">
        <f t="shared" si="95"/>
        <v>1.3899999999999997</v>
      </c>
      <c r="Z115">
        <f t="shared" si="84"/>
        <v>0.27154577500698518</v>
      </c>
      <c r="AA115">
        <f t="shared" si="73"/>
        <v>15.558885723780783</v>
      </c>
      <c r="AB115">
        <f t="shared" si="85"/>
        <v>1.2456435714026481</v>
      </c>
      <c r="AC115" s="1">
        <f t="shared" si="101"/>
        <v>1.5548821582264205</v>
      </c>
      <c r="AD115" s="2">
        <f t="shared" si="86"/>
        <v>89.090812822140919</v>
      </c>
      <c r="AE115">
        <f t="shared" si="87"/>
        <v>0.33410762783382275</v>
      </c>
      <c r="AF115">
        <f t="shared" si="75"/>
        <v>10</v>
      </c>
      <c r="AG115">
        <f t="shared" si="76"/>
        <v>10.334107627833824</v>
      </c>
      <c r="AH115">
        <f t="shared" si="77"/>
        <v>31.2</v>
      </c>
      <c r="AI115">
        <f t="shared" si="78"/>
        <v>0.32175055439664219</v>
      </c>
      <c r="AJ115">
        <f t="shared" si="79"/>
        <v>18.435492532674068</v>
      </c>
      <c r="AK115">
        <f t="shared" si="80"/>
        <v>1.8925005543966422</v>
      </c>
      <c r="AL115">
        <f t="shared" si="88"/>
        <v>108.43549253267406</v>
      </c>
      <c r="AM115">
        <f t="shared" si="92"/>
        <v>32.679317689274541</v>
      </c>
      <c r="AN115">
        <v>32.200000000000003</v>
      </c>
      <c r="AO115">
        <f t="shared" si="93"/>
        <v>30.547602197226546</v>
      </c>
      <c r="AP115">
        <f t="shared" si="98"/>
        <v>10.334107627833822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C0F7-1BBD-BE40-8AA9-C83DCE62CCEA}">
  <dimension ref="I31:N33"/>
  <sheetViews>
    <sheetView topLeftCell="A3" workbookViewId="0">
      <selection activeCell="O32" sqref="O32"/>
    </sheetView>
  </sheetViews>
  <sheetFormatPr baseColWidth="10" defaultRowHeight="16" x14ac:dyDescent="0.2"/>
  <sheetData>
    <row r="31" spans="9:14" x14ac:dyDescent="0.2">
      <c r="I31">
        <v>5250</v>
      </c>
      <c r="K31">
        <f>I31/16</f>
        <v>328.125</v>
      </c>
      <c r="N31">
        <v>5162</v>
      </c>
    </row>
    <row r="32" spans="9:14" x14ac:dyDescent="0.2">
      <c r="I32">
        <v>5558</v>
      </c>
      <c r="J32">
        <f>I32-I31</f>
        <v>308</v>
      </c>
      <c r="K32">
        <f>J32/76.8</f>
        <v>4.010416666666667</v>
      </c>
      <c r="N32">
        <v>5062</v>
      </c>
    </row>
    <row r="33" spans="9:11" x14ac:dyDescent="0.2">
      <c r="I33">
        <v>5864</v>
      </c>
      <c r="J33">
        <f>I33-I32</f>
        <v>306</v>
      </c>
      <c r="K33">
        <f>J33/2</f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C8DB-2249-ED4A-985C-B729B47ACFE5}">
  <dimension ref="A1:AU115"/>
  <sheetViews>
    <sheetView zoomScale="125" workbookViewId="0">
      <pane xSplit="6" ySplit="15" topLeftCell="AG66" activePane="bottomRight" state="frozen"/>
      <selection pane="topRight" activeCell="G1" sqref="G1"/>
      <selection pane="bottomLeft" activeCell="A16" sqref="A16"/>
      <selection pane="bottomRight" activeCell="AB82" sqref="AB82"/>
    </sheetView>
  </sheetViews>
  <sheetFormatPr baseColWidth="10" defaultRowHeight="16" x14ac:dyDescent="0.2"/>
  <cols>
    <col min="3" max="4" width="10.83203125" customWidth="1"/>
    <col min="5" max="5" width="14.5" customWidth="1"/>
    <col min="6" max="6" width="17" customWidth="1"/>
    <col min="7" max="7" width="10.83203125" customWidth="1"/>
    <col min="8" max="18" width="10.83203125" hidden="1" customWidth="1"/>
    <col min="19" max="24" width="10.83203125" customWidth="1"/>
    <col min="30" max="30" width="10.83203125" style="2"/>
  </cols>
  <sheetData>
    <row r="1" spans="1:47" x14ac:dyDescent="0.2">
      <c r="AM1" t="s">
        <v>20</v>
      </c>
      <c r="AN1" t="s">
        <v>21</v>
      </c>
      <c r="AO1" t="s">
        <v>22</v>
      </c>
    </row>
    <row r="2" spans="1:47" x14ac:dyDescent="0.2">
      <c r="AL2">
        <v>0.9</v>
      </c>
      <c r="AM2">
        <v>2</v>
      </c>
      <c r="AN2">
        <f t="shared" ref="AN2:AN8" si="0">(1-AL2)^0.5*AM2</f>
        <v>0.63245553203367577</v>
      </c>
      <c r="AO2">
        <v>0.65</v>
      </c>
      <c r="AP2">
        <f>(AM2^2-AO2^2)/AM2^2</f>
        <v>0.89437500000000003</v>
      </c>
      <c r="AQ2">
        <f>(5-1)*AP2+1</f>
        <v>4.5775000000000006</v>
      </c>
      <c r="AS2">
        <f>(AM2-AO2)/2</f>
        <v>0.67500000000000004</v>
      </c>
    </row>
    <row r="3" spans="1:47" x14ac:dyDescent="0.2">
      <c r="A3" t="s">
        <v>1</v>
      </c>
      <c r="C3">
        <v>3.1415000000000002</v>
      </c>
      <c r="E3" t="s">
        <v>0</v>
      </c>
      <c r="F3">
        <v>30</v>
      </c>
      <c r="AL3">
        <v>0.8</v>
      </c>
      <c r="AM3">
        <v>2</v>
      </c>
      <c r="AN3">
        <f t="shared" si="0"/>
        <v>0.89442719099991574</v>
      </c>
      <c r="AO3">
        <v>0.9</v>
      </c>
      <c r="AP3">
        <f t="shared" ref="AP3:AP10" si="1">(AM3^2-AO3^2)/AM3^2</f>
        <v>0.79749999999999999</v>
      </c>
      <c r="AQ3">
        <f t="shared" ref="AQ3:AQ9" si="2">(5-1)*AP3+1</f>
        <v>4.1899999999999995</v>
      </c>
      <c r="AS3">
        <f t="shared" ref="AS3:AS9" si="3">(AM3-AO3)/2</f>
        <v>0.55000000000000004</v>
      </c>
    </row>
    <row r="4" spans="1:47" x14ac:dyDescent="0.2">
      <c r="A4" t="s">
        <v>3</v>
      </c>
      <c r="C4" s="1">
        <v>29980000000</v>
      </c>
      <c r="E4" t="s">
        <v>2</v>
      </c>
      <c r="F4">
        <v>1.2</v>
      </c>
      <c r="G4" s="1">
        <f>C6/(F6-1)</f>
        <v>10.105970621400385</v>
      </c>
      <c r="AL4">
        <v>0.7</v>
      </c>
      <c r="AM4">
        <v>2</v>
      </c>
      <c r="AN4">
        <f t="shared" si="0"/>
        <v>1.0954451150103324</v>
      </c>
      <c r="AO4">
        <v>1.1000000000000001</v>
      </c>
      <c r="AP4">
        <f t="shared" si="1"/>
        <v>0.69750000000000001</v>
      </c>
      <c r="AQ4">
        <f t="shared" si="2"/>
        <v>3.79</v>
      </c>
      <c r="AS4">
        <f t="shared" si="3"/>
        <v>0.44999999999999996</v>
      </c>
    </row>
    <row r="5" spans="1:47" x14ac:dyDescent="0.2">
      <c r="A5" t="s">
        <v>4</v>
      </c>
      <c r="C5" s="1">
        <v>2400000000</v>
      </c>
      <c r="E5" t="s">
        <v>5</v>
      </c>
      <c r="F5">
        <v>5</v>
      </c>
      <c r="G5">
        <v>4.5999999999999996</v>
      </c>
      <c r="AL5">
        <v>0.6</v>
      </c>
      <c r="AM5">
        <v>2</v>
      </c>
      <c r="AN5">
        <f t="shared" si="0"/>
        <v>1.2649110640673518</v>
      </c>
      <c r="AO5">
        <v>1.25</v>
      </c>
      <c r="AP5">
        <f t="shared" si="1"/>
        <v>0.609375</v>
      </c>
      <c r="AQ5">
        <f t="shared" si="2"/>
        <v>3.4375</v>
      </c>
      <c r="AS5">
        <f t="shared" si="3"/>
        <v>0.375</v>
      </c>
      <c r="AU5">
        <f>100/AM5</f>
        <v>50</v>
      </c>
    </row>
    <row r="6" spans="1:47" x14ac:dyDescent="0.2">
      <c r="A6" t="s">
        <v>6</v>
      </c>
      <c r="C6" s="1">
        <f>1/$C$5*$C$4</f>
        <v>12.491666666666667</v>
      </c>
      <c r="F6">
        <f>SQRT(F5)</f>
        <v>2.2360679774997898</v>
      </c>
      <c r="AL6">
        <v>0.5</v>
      </c>
      <c r="AM6">
        <v>2</v>
      </c>
      <c r="AN6">
        <f t="shared" si="0"/>
        <v>1.4142135623730951</v>
      </c>
      <c r="AO6">
        <v>1.4</v>
      </c>
      <c r="AP6">
        <f t="shared" si="1"/>
        <v>0.51</v>
      </c>
      <c r="AQ6">
        <f t="shared" si="2"/>
        <v>3.04</v>
      </c>
      <c r="AS6">
        <f t="shared" si="3"/>
        <v>0.30000000000000004</v>
      </c>
      <c r="AU6">
        <f>120/AM6</f>
        <v>60</v>
      </c>
    </row>
    <row r="7" spans="1:47" x14ac:dyDescent="0.2">
      <c r="E7" t="s">
        <v>15</v>
      </c>
      <c r="G7" s="1">
        <f>SQRT(G5)*F4/C6*2*C3</f>
        <v>1.2945142479049987</v>
      </c>
      <c r="H7" s="1">
        <f>G7*180/C3</f>
        <v>74.172390457711202</v>
      </c>
      <c r="AL7">
        <v>0.4</v>
      </c>
      <c r="AM7">
        <v>3</v>
      </c>
      <c r="AN7">
        <f t="shared" si="0"/>
        <v>2.3237900077244502</v>
      </c>
      <c r="AO7">
        <v>2.2999999999999998</v>
      </c>
      <c r="AP7">
        <f t="shared" si="1"/>
        <v>0.41222222222222232</v>
      </c>
      <c r="AQ7">
        <f t="shared" si="2"/>
        <v>2.6488888888888891</v>
      </c>
      <c r="AS7">
        <f t="shared" si="3"/>
        <v>0.35000000000000009</v>
      </c>
      <c r="AU7">
        <f>140/AM7</f>
        <v>46.666666666666664</v>
      </c>
    </row>
    <row r="8" spans="1:47" x14ac:dyDescent="0.2">
      <c r="AL8">
        <v>0.25</v>
      </c>
      <c r="AM8">
        <v>3</v>
      </c>
      <c r="AN8">
        <f t="shared" si="0"/>
        <v>2.598076211353316</v>
      </c>
      <c r="AO8">
        <v>2.6</v>
      </c>
      <c r="AP8">
        <f t="shared" si="1"/>
        <v>0.24888888888888883</v>
      </c>
      <c r="AQ8">
        <f t="shared" si="2"/>
        <v>1.9955555555555553</v>
      </c>
      <c r="AS8">
        <f t="shared" si="3"/>
        <v>0.19999999999999996</v>
      </c>
      <c r="AU8">
        <f>160/AM8</f>
        <v>53.333333333333336</v>
      </c>
    </row>
    <row r="9" spans="1:47" x14ac:dyDescent="0.2">
      <c r="AL9">
        <v>0.1</v>
      </c>
      <c r="AM9">
        <v>6</v>
      </c>
      <c r="AN9">
        <f>(1-AL9)^0.5*AM9</f>
        <v>5.6920997883030822</v>
      </c>
      <c r="AO9">
        <v>5.7</v>
      </c>
      <c r="AP9">
        <f t="shared" si="1"/>
        <v>9.7499999999999948E-2</v>
      </c>
      <c r="AQ9">
        <f t="shared" si="2"/>
        <v>1.3899999999999997</v>
      </c>
      <c r="AS9">
        <f t="shared" si="3"/>
        <v>0.14999999999999991</v>
      </c>
      <c r="AU9">
        <f>200/AM9</f>
        <v>33.333333333333336</v>
      </c>
    </row>
    <row r="10" spans="1:47" x14ac:dyDescent="0.2">
      <c r="AL10">
        <v>0.1</v>
      </c>
      <c r="AM10">
        <v>8</v>
      </c>
      <c r="AN10">
        <f>(1-AL10)^0.5*AM10</f>
        <v>7.5894663844041101</v>
      </c>
      <c r="AO10">
        <v>7.6</v>
      </c>
      <c r="AP10">
        <f t="shared" si="1"/>
        <v>9.7500000000000031E-2</v>
      </c>
    </row>
    <row r="13" spans="1:47" x14ac:dyDescent="0.2">
      <c r="T13" t="s">
        <v>16</v>
      </c>
      <c r="Z13" t="s">
        <v>16</v>
      </c>
    </row>
    <row r="14" spans="1:47" x14ac:dyDescent="0.2">
      <c r="A14" t="s">
        <v>9</v>
      </c>
      <c r="B14" t="s">
        <v>12</v>
      </c>
      <c r="C14" t="s">
        <v>11</v>
      </c>
      <c r="D14" t="s">
        <v>10</v>
      </c>
      <c r="E14" t="s">
        <v>13</v>
      </c>
      <c r="F14" t="s">
        <v>14</v>
      </c>
      <c r="T14" t="s">
        <v>11</v>
      </c>
      <c r="U14" t="s">
        <v>10</v>
      </c>
      <c r="V14" t="s">
        <v>17</v>
      </c>
      <c r="Z14" t="s">
        <v>11</v>
      </c>
      <c r="AA14" t="s">
        <v>10</v>
      </c>
      <c r="AB14" t="s">
        <v>17</v>
      </c>
      <c r="AE14" t="s">
        <v>18</v>
      </c>
      <c r="AF14" t="s">
        <v>12</v>
      </c>
      <c r="AG14" t="s">
        <v>19</v>
      </c>
      <c r="AJ14" t="s">
        <v>12</v>
      </c>
    </row>
    <row r="15" spans="1:47" x14ac:dyDescent="0.2">
      <c r="A15">
        <v>0</v>
      </c>
      <c r="B15">
        <f>A15*0.1</f>
        <v>0</v>
      </c>
      <c r="C15">
        <f>ATAN(B15/$F$3)</f>
        <v>0</v>
      </c>
      <c r="D15">
        <f>C15*180/$C$3</f>
        <v>0</v>
      </c>
      <c r="E15">
        <f>$F$3/COS(C15)</f>
        <v>30</v>
      </c>
      <c r="F15">
        <f>E15-$F$3</f>
        <v>0</v>
      </c>
      <c r="G15">
        <v>4.5999999999999996</v>
      </c>
      <c r="H15">
        <v>4.5999999999999996</v>
      </c>
      <c r="I15">
        <v>4.5999999999999996</v>
      </c>
      <c r="J15">
        <v>4.5999999999999996</v>
      </c>
      <c r="K15">
        <v>4.5999999999999996</v>
      </c>
      <c r="L15">
        <v>4.5999999999999996</v>
      </c>
      <c r="M15">
        <v>4.5999999999999996</v>
      </c>
      <c r="N15">
        <v>4.5999999999999996</v>
      </c>
      <c r="O15">
        <v>4.5999999999999996</v>
      </c>
      <c r="P15">
        <v>4.5999999999999996</v>
      </c>
      <c r="Q15">
        <v>4.5999999999999996</v>
      </c>
      <c r="R15">
        <v>4.5999999999999996</v>
      </c>
      <c r="S15">
        <v>4.5999999999999996</v>
      </c>
      <c r="Y15">
        <f>$AQ$2</f>
        <v>4.5775000000000006</v>
      </c>
      <c r="AF15">
        <f>AE15*0.1</f>
        <v>0</v>
      </c>
      <c r="AJ15">
        <f>AI15*0.1</f>
        <v>0</v>
      </c>
      <c r="AK15">
        <v>30.004231579788609</v>
      </c>
    </row>
    <row r="16" spans="1:47" x14ac:dyDescent="0.2">
      <c r="A16">
        <v>1</v>
      </c>
      <c r="B16">
        <f t="shared" ref="B16:B79" si="4">A16*0.1</f>
        <v>0.1</v>
      </c>
      <c r="C16">
        <f t="shared" ref="C16:C79" si="5">ATAN(B16/$F$3)</f>
        <v>3.333320987736625E-3</v>
      </c>
      <c r="D16">
        <f t="shared" ref="D16:D79" si="6">C16*180/$C$3</f>
        <v>0.19099085716778366</v>
      </c>
      <c r="E16">
        <f t="shared" ref="E16:E79" si="7">$F$3/COS(C16)</f>
        <v>30.000166666203707</v>
      </c>
      <c r="F16">
        <f t="shared" ref="F16:F79" si="8">E16-$F$3</f>
        <v>1.666662037074218E-4</v>
      </c>
      <c r="G16">
        <f>(($F$4*SQRT($G$15)-$F16)/$F$4)^2</f>
        <v>4.5994042539840914</v>
      </c>
      <c r="H16">
        <f>(($F$4*SQRT($G$15)-$F16)/$F$4)^2*(COS(ASIN(SIN($C16)/SQRT(G16))))^2</f>
        <v>4.5993931429964361</v>
      </c>
      <c r="I16">
        <f t="shared" ref="I16:S31" si="9">(($F$4*SQRT($G$15)-$F16)/$F$4)^2*(COS(ASIN(SIN($C16)/SQRT(H16))))^2</f>
        <v>4.5993931429695945</v>
      </c>
      <c r="J16">
        <f t="shared" si="9"/>
        <v>4.5993931429695936</v>
      </c>
      <c r="K16">
        <f t="shared" si="9"/>
        <v>4.5993931429695936</v>
      </c>
      <c r="L16">
        <f t="shared" si="9"/>
        <v>4.5993931429695936</v>
      </c>
      <c r="M16">
        <f t="shared" si="9"/>
        <v>4.5993931429695936</v>
      </c>
      <c r="N16">
        <f t="shared" si="9"/>
        <v>4.5993931429695936</v>
      </c>
      <c r="O16">
        <f>(($F$4*SQRT($G$15)-$F16)/$F$4)^2*(COS(ASIN(SIN($C16)/SQRT(N16))))^2</f>
        <v>4.5993931429695936</v>
      </c>
      <c r="P16">
        <f>(($F$4*SQRT($G$15)-$F16)/$F$4)^2*(COS(ASIN(SIN($C16)/SQRT(O16))))^2</f>
        <v>4.5993931429695936</v>
      </c>
      <c r="Q16">
        <f>(($F$4*SQRT($G$15)-$F16)/$F$4)^2*(COS(ASIN(SIN($C16)/SQRT(P16))))^2</f>
        <v>4.5993931429695936</v>
      </c>
      <c r="R16">
        <f>(($F$4*SQRT($G$15)-$F16)/$F$4)^2*(COS(ASIN(SIN($C16)/SQRT(Q16))))^2</f>
        <v>4.5993931429695936</v>
      </c>
      <c r="S16">
        <f>(($F$4*SQRT($G$15)-$F16)/$F$4)^2*(COS(ASIN(SIN($C16)/SQRT(R16))))^2</f>
        <v>4.5993931429695936</v>
      </c>
      <c r="T16">
        <f>ASIN(SIN($C16)/SQRT(S16))</f>
        <v>1.5542691991223532E-3</v>
      </c>
      <c r="U16">
        <f t="shared" ref="U16:U79" si="10">T16*180/$C$3</f>
        <v>8.9055691816655597E-2</v>
      </c>
      <c r="V16">
        <f>$F$4/COS(T16)</f>
        <v>1.2000014494531051</v>
      </c>
      <c r="W16" s="1">
        <f>(V16*SQRT(S16)+F16)/$C$6*2*$C$3</f>
        <v>1.2945142479049987</v>
      </c>
      <c r="X16">
        <f>(Y16-1)/($F$5-1)</f>
        <v>0.89437500000000014</v>
      </c>
      <c r="Y16">
        <f t="shared" ref="Y16:Y25" si="11">$AQ$2</f>
        <v>4.5775000000000006</v>
      </c>
      <c r="Z16">
        <f>ASIN(SIN($C16)/SQRT(Y16))</f>
        <v>1.5579816268022021E-3</v>
      </c>
      <c r="AA16">
        <f t="shared" ref="AA16:AA79" si="12">Z16*180/$C$3</f>
        <v>8.9268404527899525E-2</v>
      </c>
      <c r="AB16">
        <f>$F$4/COS(Z16)</f>
        <v>1.2000014563855226</v>
      </c>
      <c r="AC16" s="1">
        <f>(AB16*SQRT(Y16)+F16)/$C$6*2*$C$3</f>
        <v>1.2914298316723549</v>
      </c>
      <c r="AD16" s="2">
        <f>AC16*180/$C$3</f>
        <v>73.995661213122347</v>
      </c>
      <c r="AE16">
        <f>$F$4*TAN(Z16)</f>
        <v>1.8695794648438385E-3</v>
      </c>
      <c r="AF16">
        <f>A16*0.1</f>
        <v>0.1</v>
      </c>
      <c r="AG16">
        <f>AE16+B16</f>
        <v>0.10186957946484385</v>
      </c>
      <c r="AJ16">
        <f>A16*0.1</f>
        <v>0.1</v>
      </c>
      <c r="AK16">
        <v>30.004231579788609</v>
      </c>
    </row>
    <row r="17" spans="1:37" x14ac:dyDescent="0.2">
      <c r="A17">
        <v>2</v>
      </c>
      <c r="B17">
        <f t="shared" si="4"/>
        <v>0.2</v>
      </c>
      <c r="C17">
        <f t="shared" si="5"/>
        <v>6.6665679038682294E-3</v>
      </c>
      <c r="D17">
        <f t="shared" si="6"/>
        <v>0.38197747022004813</v>
      </c>
      <c r="E17">
        <f t="shared" si="7"/>
        <v>30.000666659259423</v>
      </c>
      <c r="F17">
        <f t="shared" si="8"/>
        <v>6.6665925942288595E-4</v>
      </c>
      <c r="G17">
        <f t="shared" ref="G17:G80" si="13">(($F$4*SQRT($G$15)-F17)/$F$4)^2</f>
        <v>4.5976172672697828</v>
      </c>
      <c r="H17">
        <f t="shared" ref="H17:M80" si="14">(($F$4*SQRT($G$15)-$F17)/$F$4)^2*(COS(ASIN(SIN($C17)/SQRT(G17))))^2</f>
        <v>4.597572824800559</v>
      </c>
      <c r="I17">
        <f t="shared" si="14"/>
        <v>4.597572824370955</v>
      </c>
      <c r="J17">
        <f t="shared" si="14"/>
        <v>4.5975728243709515</v>
      </c>
      <c r="K17">
        <f t="shared" si="14"/>
        <v>4.5975728243709515</v>
      </c>
      <c r="L17">
        <f t="shared" si="14"/>
        <v>4.5975728243709515</v>
      </c>
      <c r="M17">
        <f t="shared" si="14"/>
        <v>4.5975728243709515</v>
      </c>
      <c r="N17">
        <f t="shared" si="9"/>
        <v>4.5975728243709515</v>
      </c>
      <c r="O17">
        <f t="shared" si="9"/>
        <v>4.5975728243709515</v>
      </c>
      <c r="P17">
        <f t="shared" si="9"/>
        <v>4.5975728243709515</v>
      </c>
      <c r="Q17">
        <f t="shared" si="9"/>
        <v>4.5975728243709515</v>
      </c>
      <c r="R17">
        <f t="shared" si="9"/>
        <v>4.5975728243709515</v>
      </c>
      <c r="S17">
        <f t="shared" si="9"/>
        <v>4.5975728243709515</v>
      </c>
      <c r="T17">
        <f t="shared" ref="T17:T80" si="15">ASIN(SIN($C17)/SQRT(S17))</f>
        <v>3.1091056595709265E-3</v>
      </c>
      <c r="U17">
        <f t="shared" si="10"/>
        <v>0.17814388627177041</v>
      </c>
      <c r="V17">
        <f t="shared" ref="V17:V80" si="16">$F$4/COS(T17)</f>
        <v>1.200005799946162</v>
      </c>
      <c r="W17" s="1">
        <f t="shared" ref="W17:W80" si="17">(V17*SQRT(S17)+F17)/$C$6*2*$C$3</f>
        <v>1.2945142479049985</v>
      </c>
      <c r="X17">
        <f t="shared" ref="X17:X80" si="18">(Y17-1)/($F$5-1)</f>
        <v>0.89437500000000014</v>
      </c>
      <c r="Y17">
        <f t="shared" si="11"/>
        <v>4.5775000000000006</v>
      </c>
      <c r="Z17">
        <f t="shared" ref="Z17:Z80" si="19">ASIN(SIN($C17)/SQRT(Y17))</f>
        <v>3.1159151042430776E-3</v>
      </c>
      <c r="AA17">
        <f t="shared" si="12"/>
        <v>0.17853405021924365</v>
      </c>
      <c r="AB17">
        <f t="shared" ref="AB17:AB80" si="20">$F$4/COS(Z17)</f>
        <v>1.2000058253797279</v>
      </c>
      <c r="AC17" s="1">
        <f t="shared" ref="AC17:AC80" si="21">(AB17*SQRT(Y17)+F17)/$C$6*2*$C$3</f>
        <v>1.2916860174016196</v>
      </c>
      <c r="AD17" s="2">
        <f t="shared" ref="AD17:AD80" si="22">AC17*180/$C$3</f>
        <v>74.01034000709582</v>
      </c>
      <c r="AE17">
        <f t="shared" ref="AE17:AE80" si="23">$F$4*TAN(Z17)</f>
        <v>3.7391102260155231E-3</v>
      </c>
      <c r="AF17">
        <f t="shared" ref="AF17:AF80" si="24">A17*0.1</f>
        <v>0.2</v>
      </c>
      <c r="AG17">
        <f t="shared" ref="AG17:AG80" si="25">AE17+B17</f>
        <v>0.20373911022601554</v>
      </c>
      <c r="AJ17">
        <f t="shared" ref="AJ17:AJ80" si="26">A17*0.1</f>
        <v>0.2</v>
      </c>
      <c r="AK17">
        <v>30.004231579788609</v>
      </c>
    </row>
    <row r="18" spans="1:37" x14ac:dyDescent="0.2">
      <c r="A18">
        <v>3</v>
      </c>
      <c r="B18">
        <f t="shared" si="4"/>
        <v>0.30000000000000004</v>
      </c>
      <c r="C18">
        <f t="shared" si="5"/>
        <v>9.9996666866652394E-3</v>
      </c>
      <c r="D18">
        <f t="shared" si="6"/>
        <v>0.57295559560711218</v>
      </c>
      <c r="E18">
        <f t="shared" si="7"/>
        <v>30.001499962501875</v>
      </c>
      <c r="F18">
        <f t="shared" si="8"/>
        <v>1.4999625018745633E-3</v>
      </c>
      <c r="G18">
        <f t="shared" si="13"/>
        <v>4.5946397938153636</v>
      </c>
      <c r="H18">
        <f t="shared" si="14"/>
        <v>4.5945398038143637</v>
      </c>
      <c r="I18">
        <f t="shared" si="14"/>
        <v>4.5945398016383026</v>
      </c>
      <c r="J18">
        <f t="shared" si="14"/>
        <v>4.5945398016382555</v>
      </c>
      <c r="K18">
        <f t="shared" si="14"/>
        <v>4.5945398016382555</v>
      </c>
      <c r="L18">
        <f t="shared" si="14"/>
        <v>4.5945398016382555</v>
      </c>
      <c r="M18">
        <f t="shared" si="14"/>
        <v>4.5945398016382555</v>
      </c>
      <c r="N18">
        <f t="shared" si="9"/>
        <v>4.5945398016382555</v>
      </c>
      <c r="O18">
        <f t="shared" si="9"/>
        <v>4.5945398016382555</v>
      </c>
      <c r="P18">
        <f t="shared" si="9"/>
        <v>4.5945398016382555</v>
      </c>
      <c r="Q18">
        <f t="shared" si="9"/>
        <v>4.5945398016382555</v>
      </c>
      <c r="R18">
        <f t="shared" si="9"/>
        <v>4.5945398016382555</v>
      </c>
      <c r="S18">
        <f t="shared" si="9"/>
        <v>4.5945398016382555</v>
      </c>
      <c r="T18">
        <f t="shared" si="15"/>
        <v>4.6650773880958568E-3</v>
      </c>
      <c r="U18">
        <f t="shared" si="10"/>
        <v>0.26729712871470768</v>
      </c>
      <c r="V18">
        <f t="shared" si="16"/>
        <v>1.2000130578866295</v>
      </c>
      <c r="W18" s="1">
        <f t="shared" si="17"/>
        <v>1.2945142479049985</v>
      </c>
      <c r="X18">
        <f t="shared" si="18"/>
        <v>0.89437500000000014</v>
      </c>
      <c r="Y18">
        <f t="shared" si="11"/>
        <v>4.5775000000000006</v>
      </c>
      <c r="Z18">
        <f t="shared" si="19"/>
        <v>4.67375229043792E-3</v>
      </c>
      <c r="AA18">
        <f t="shared" si="12"/>
        <v>0.26779417866586841</v>
      </c>
      <c r="AB18">
        <f t="shared" si="20"/>
        <v>1.2000131064955741</v>
      </c>
      <c r="AC18" s="1">
        <f t="shared" si="21"/>
        <v>1.2921129837210739</v>
      </c>
      <c r="AD18" s="2">
        <f t="shared" si="22"/>
        <v>74.034804096703255</v>
      </c>
      <c r="AE18">
        <f t="shared" si="23"/>
        <v>5.608543586186442E-3</v>
      </c>
      <c r="AF18">
        <f t="shared" si="24"/>
        <v>0.30000000000000004</v>
      </c>
      <c r="AG18">
        <f t="shared" si="25"/>
        <v>0.3056085435861865</v>
      </c>
      <c r="AJ18">
        <f t="shared" si="26"/>
        <v>0.30000000000000004</v>
      </c>
      <c r="AK18">
        <v>30.004231579788609</v>
      </c>
    </row>
    <row r="19" spans="1:37" x14ac:dyDescent="0.2">
      <c r="A19">
        <v>4</v>
      </c>
      <c r="B19">
        <f t="shared" si="4"/>
        <v>0.4</v>
      </c>
      <c r="C19">
        <f t="shared" si="5"/>
        <v>1.3332543294145679E-2</v>
      </c>
      <c r="D19">
        <f t="shared" si="6"/>
        <v>0.76392099091078214</v>
      </c>
      <c r="E19">
        <f t="shared" si="7"/>
        <v>30.002666548158683</v>
      </c>
      <c r="F19">
        <f t="shared" si="8"/>
        <v>2.6665481586825024E-3</v>
      </c>
      <c r="G19">
        <f t="shared" si="13"/>
        <v>4.5904730900784232</v>
      </c>
      <c r="H19">
        <f t="shared" si="14"/>
        <v>4.5902953438999656</v>
      </c>
      <c r="I19">
        <f t="shared" si="14"/>
        <v>4.590295337017249</v>
      </c>
      <c r="J19">
        <f t="shared" si="14"/>
        <v>4.5902953370169817</v>
      </c>
      <c r="K19">
        <f t="shared" si="14"/>
        <v>4.5902953370169817</v>
      </c>
      <c r="L19">
        <f t="shared" si="14"/>
        <v>4.5902953370169817</v>
      </c>
      <c r="M19">
        <f t="shared" si="14"/>
        <v>4.5902953370169817</v>
      </c>
      <c r="N19">
        <f t="shared" si="9"/>
        <v>4.5902953370169817</v>
      </c>
      <c r="O19">
        <f t="shared" si="9"/>
        <v>4.5902953370169817</v>
      </c>
      <c r="P19">
        <f t="shared" si="9"/>
        <v>4.5902953370169817</v>
      </c>
      <c r="Q19">
        <f t="shared" si="9"/>
        <v>4.5902953370169817</v>
      </c>
      <c r="R19">
        <f t="shared" si="9"/>
        <v>4.5902953370169817</v>
      </c>
      <c r="S19">
        <f t="shared" si="9"/>
        <v>4.5902953370169817</v>
      </c>
      <c r="T19">
        <f t="shared" si="15"/>
        <v>6.2227538843865051E-3</v>
      </c>
      <c r="U19">
        <f t="shared" si="10"/>
        <v>0.35654805003647011</v>
      </c>
      <c r="V19">
        <f t="shared" si="16"/>
        <v>1.2000232339744106</v>
      </c>
      <c r="W19" s="1">
        <f t="shared" si="17"/>
        <v>1.2945142479049987</v>
      </c>
      <c r="X19">
        <f t="shared" si="18"/>
        <v>0.89437500000000014</v>
      </c>
      <c r="Y19">
        <f t="shared" si="11"/>
        <v>4.5775000000000006</v>
      </c>
      <c r="Z19">
        <f t="shared" si="19"/>
        <v>6.2314450584525435E-3</v>
      </c>
      <c r="AA19">
        <f t="shared" si="12"/>
        <v>0.35704603231623677</v>
      </c>
      <c r="AB19">
        <f t="shared" si="20"/>
        <v>1.2000232989214756</v>
      </c>
      <c r="AC19" s="1">
        <f t="shared" si="21"/>
        <v>1.2927107157885316</v>
      </c>
      <c r="AD19" s="2">
        <f t="shared" si="22"/>
        <v>74.069052631524954</v>
      </c>
      <c r="AE19">
        <f t="shared" si="23"/>
        <v>7.4778308607131418E-3</v>
      </c>
      <c r="AF19">
        <f t="shared" si="24"/>
        <v>0.4</v>
      </c>
      <c r="AG19">
        <f t="shared" si="25"/>
        <v>0.40747783086071315</v>
      </c>
      <c r="AJ19">
        <f t="shared" si="26"/>
        <v>0.4</v>
      </c>
      <c r="AK19">
        <v>30.004231579788609</v>
      </c>
    </row>
    <row r="20" spans="1:37" x14ac:dyDescent="0.2">
      <c r="A20">
        <v>5</v>
      </c>
      <c r="B20">
        <f t="shared" si="4"/>
        <v>0.5</v>
      </c>
      <c r="C20">
        <f t="shared" si="5"/>
        <v>1.6665123713940747E-2</v>
      </c>
      <c r="D20">
        <f t="shared" si="6"/>
        <v>0.95486941540962422</v>
      </c>
      <c r="E20">
        <f t="shared" si="7"/>
        <v>30.004166377354998</v>
      </c>
      <c r="F20">
        <f t="shared" si="8"/>
        <v>4.1663773549984739E-3</v>
      </c>
      <c r="G20">
        <f t="shared" si="13"/>
        <v>4.5851189148064568</v>
      </c>
      <c r="H20">
        <f t="shared" si="14"/>
        <v>4.5848412141677457</v>
      </c>
      <c r="I20">
        <f t="shared" si="14"/>
        <v>4.5848411973476111</v>
      </c>
      <c r="J20">
        <f t="shared" si="14"/>
        <v>4.5848411973465923</v>
      </c>
      <c r="K20">
        <f t="shared" si="14"/>
        <v>4.5848411973465923</v>
      </c>
      <c r="L20">
        <f t="shared" si="14"/>
        <v>4.5848411973465923</v>
      </c>
      <c r="M20">
        <f t="shared" si="14"/>
        <v>4.5848411973465923</v>
      </c>
      <c r="N20">
        <f t="shared" si="9"/>
        <v>4.5848411973465923</v>
      </c>
      <c r="O20">
        <f t="shared" si="9"/>
        <v>4.5848411973465923</v>
      </c>
      <c r="P20">
        <f t="shared" si="9"/>
        <v>4.5848411973465923</v>
      </c>
      <c r="Q20">
        <f t="shared" si="9"/>
        <v>4.5848411973465923</v>
      </c>
      <c r="R20">
        <f t="shared" si="9"/>
        <v>4.5848411973465923</v>
      </c>
      <c r="S20">
        <f t="shared" si="9"/>
        <v>4.5848411973465923</v>
      </c>
      <c r="T20">
        <f t="shared" si="15"/>
        <v>7.7827068927799588E-3</v>
      </c>
      <c r="U20">
        <f t="shared" si="10"/>
        <v>0.44592940974069473</v>
      </c>
      <c r="V20">
        <f t="shared" si="16"/>
        <v>1.2000363432331671</v>
      </c>
      <c r="W20" s="1">
        <f t="shared" si="17"/>
        <v>1.2945142479049987</v>
      </c>
      <c r="X20">
        <f t="shared" si="18"/>
        <v>0.89437500000000014</v>
      </c>
      <c r="Y20">
        <f t="shared" si="11"/>
        <v>4.5775000000000006</v>
      </c>
      <c r="Z20">
        <f t="shared" si="19"/>
        <v>7.7889453037717415E-3</v>
      </c>
      <c r="AA20">
        <f t="shared" si="12"/>
        <v>0.44628685490336251</v>
      </c>
      <c r="AB20">
        <f t="shared" si="20"/>
        <v>1.2000364015215312</v>
      </c>
      <c r="AC20" s="1">
        <f t="shared" si="21"/>
        <v>1.2934791928285376</v>
      </c>
      <c r="AD20" s="2">
        <f t="shared" si="22"/>
        <v>74.113084421179934</v>
      </c>
      <c r="AE20">
        <f t="shared" si="23"/>
        <v>9.3469233839750861E-3</v>
      </c>
      <c r="AF20">
        <f t="shared" si="24"/>
        <v>0.5</v>
      </c>
      <c r="AG20">
        <f t="shared" si="25"/>
        <v>0.50934692338397514</v>
      </c>
      <c r="AJ20">
        <f t="shared" si="26"/>
        <v>0.5</v>
      </c>
      <c r="AK20">
        <v>30.004231579788609</v>
      </c>
    </row>
    <row r="21" spans="1:37" x14ac:dyDescent="0.2">
      <c r="A21">
        <v>6</v>
      </c>
      <c r="B21">
        <f t="shared" si="4"/>
        <v>0.60000000000000009</v>
      </c>
      <c r="C21">
        <f t="shared" si="5"/>
        <v>1.9997333973150538E-2</v>
      </c>
      <c r="D21">
        <f t="shared" si="6"/>
        <v>1.1457966306436722</v>
      </c>
      <c r="E21">
        <f t="shared" si="7"/>
        <v>30.005999400119972</v>
      </c>
      <c r="F21">
        <f t="shared" si="8"/>
        <v>5.9994001199719094E-3</v>
      </c>
      <c r="G21">
        <f t="shared" si="13"/>
        <v>4.5785795287439308</v>
      </c>
      <c r="H21">
        <f t="shared" si="14"/>
        <v>4.5781796886799562</v>
      </c>
      <c r="I21">
        <f t="shared" si="14"/>
        <v>4.5781796537595101</v>
      </c>
      <c r="J21">
        <f t="shared" si="14"/>
        <v>4.578179653756461</v>
      </c>
      <c r="K21">
        <f t="shared" si="14"/>
        <v>4.578179653756461</v>
      </c>
      <c r="L21">
        <f t="shared" si="14"/>
        <v>4.578179653756461</v>
      </c>
      <c r="M21">
        <f t="shared" si="14"/>
        <v>4.578179653756461</v>
      </c>
      <c r="N21">
        <f t="shared" si="9"/>
        <v>4.578179653756461</v>
      </c>
      <c r="O21">
        <f t="shared" si="9"/>
        <v>4.578179653756461</v>
      </c>
      <c r="P21">
        <f t="shared" si="9"/>
        <v>4.578179653756461</v>
      </c>
      <c r="Q21">
        <f t="shared" si="9"/>
        <v>4.578179653756461</v>
      </c>
      <c r="R21">
        <f t="shared" si="9"/>
        <v>4.578179653756461</v>
      </c>
      <c r="S21">
        <f t="shared" si="9"/>
        <v>4.578179653756461</v>
      </c>
      <c r="T21">
        <f t="shared" si="15"/>
        <v>9.3455111602850569E-3</v>
      </c>
      <c r="U21">
        <f t="shared" si="10"/>
        <v>0.53547413937651123</v>
      </c>
      <c r="V21">
        <f t="shared" si="16"/>
        <v>1.2000524050543826</v>
      </c>
      <c r="W21" s="1">
        <f t="shared" si="17"/>
        <v>1.2945142479049987</v>
      </c>
      <c r="X21">
        <f t="shared" si="18"/>
        <v>0.89437500000000014</v>
      </c>
      <c r="Y21">
        <f t="shared" si="11"/>
        <v>4.5775000000000006</v>
      </c>
      <c r="Z21">
        <f t="shared" si="19"/>
        <v>9.3462049517595985E-3</v>
      </c>
      <c r="AA21">
        <f t="shared" si="12"/>
        <v>0.53551389187226728</v>
      </c>
      <c r="AB21">
        <f t="shared" si="20"/>
        <v>1.200052412835841</v>
      </c>
      <c r="AC21" s="1">
        <f t="shared" si="21"/>
        <v>1.2944183881359594</v>
      </c>
      <c r="AD21" s="2">
        <f t="shared" si="22"/>
        <v>74.166897935531651</v>
      </c>
      <c r="AE21">
        <f t="shared" si="23"/>
        <v>1.1215772515706653E-2</v>
      </c>
      <c r="AF21">
        <f t="shared" si="24"/>
        <v>0.60000000000000009</v>
      </c>
      <c r="AG21">
        <f t="shared" si="25"/>
        <v>0.61121577251570669</v>
      </c>
      <c r="AJ21">
        <f t="shared" si="26"/>
        <v>0.60000000000000009</v>
      </c>
      <c r="AK21">
        <v>30.004231579788609</v>
      </c>
    </row>
    <row r="22" spans="1:37" x14ac:dyDescent="0.2">
      <c r="A22">
        <v>7</v>
      </c>
      <c r="B22">
        <f t="shared" si="4"/>
        <v>0.70000000000000007</v>
      </c>
      <c r="C22">
        <f t="shared" si="5"/>
        <v>2.3329100148186562E-2</v>
      </c>
      <c r="D22">
        <f t="shared" si="6"/>
        <v>1.33669840097838</v>
      </c>
      <c r="E22">
        <f t="shared" si="7"/>
        <v>30.008165555395085</v>
      </c>
      <c r="F22">
        <f t="shared" si="8"/>
        <v>8.1655553950845672E-3</v>
      </c>
      <c r="G22">
        <f t="shared" si="13"/>
        <v>4.5708576942557464</v>
      </c>
      <c r="H22">
        <f t="shared" si="14"/>
        <v>4.5703135460697597</v>
      </c>
      <c r="I22">
        <f t="shared" si="14"/>
        <v>4.5703134812826836</v>
      </c>
      <c r="J22">
        <f t="shared" si="14"/>
        <v>4.5703134812749679</v>
      </c>
      <c r="K22">
        <f t="shared" si="14"/>
        <v>4.5703134812749679</v>
      </c>
      <c r="L22">
        <f t="shared" si="14"/>
        <v>4.5703134812749679</v>
      </c>
      <c r="M22">
        <f t="shared" si="14"/>
        <v>4.5703134812749679</v>
      </c>
      <c r="N22">
        <f t="shared" si="9"/>
        <v>4.5703134812749679</v>
      </c>
      <c r="O22">
        <f t="shared" si="9"/>
        <v>4.5703134812749679</v>
      </c>
      <c r="P22">
        <f t="shared" si="9"/>
        <v>4.5703134812749679</v>
      </c>
      <c r="Q22">
        <f t="shared" si="9"/>
        <v>4.5703134812749679</v>
      </c>
      <c r="R22">
        <f t="shared" si="9"/>
        <v>4.5703134812749679</v>
      </c>
      <c r="S22">
        <f t="shared" si="9"/>
        <v>4.5703134812749679</v>
      </c>
      <c r="T22">
        <f t="shared" si="15"/>
        <v>1.0911745203075701E-2</v>
      </c>
      <c r="U22">
        <f t="shared" si="10"/>
        <v>0.62521538645666908</v>
      </c>
      <c r="V22">
        <f t="shared" si="16"/>
        <v>1.2000714432543866</v>
      </c>
      <c r="W22" s="1">
        <f t="shared" si="17"/>
        <v>1.2945142479049987</v>
      </c>
      <c r="X22">
        <f t="shared" si="18"/>
        <v>0.89437500000000014</v>
      </c>
      <c r="Y22">
        <f t="shared" si="11"/>
        <v>4.5775000000000006</v>
      </c>
      <c r="Z22">
        <f t="shared" si="19"/>
        <v>1.0903175965108898E-2</v>
      </c>
      <c r="AA22">
        <f t="shared" si="12"/>
        <v>0.62472439080681252</v>
      </c>
      <c r="AB22">
        <f t="shared" si="20"/>
        <v>1.2000713310809152</v>
      </c>
      <c r="AC22" s="1">
        <f t="shared" si="21"/>
        <v>1.2955282690806205</v>
      </c>
      <c r="AD22" s="2">
        <f t="shared" si="22"/>
        <v>74.230491304953574</v>
      </c>
      <c r="AE22">
        <f t="shared" si="23"/>
        <v>1.3084329647321378E-2</v>
      </c>
      <c r="AF22">
        <f t="shared" si="24"/>
        <v>0.70000000000000007</v>
      </c>
      <c r="AG22">
        <f t="shared" si="25"/>
        <v>0.71308432964732149</v>
      </c>
      <c r="AJ22">
        <f t="shared" si="26"/>
        <v>0.70000000000000007</v>
      </c>
      <c r="AK22">
        <v>30.004231579788609</v>
      </c>
    </row>
    <row r="23" spans="1:37" x14ac:dyDescent="0.2">
      <c r="A23">
        <v>8</v>
      </c>
      <c r="B23">
        <f t="shared" si="4"/>
        <v>0.8</v>
      </c>
      <c r="C23">
        <f t="shared" si="5"/>
        <v>2.6660348374597954E-2</v>
      </c>
      <c r="D23">
        <f t="shared" si="6"/>
        <v>1.5275704941676369</v>
      </c>
      <c r="E23">
        <f t="shared" si="7"/>
        <v>30.010664771044311</v>
      </c>
      <c r="F23">
        <f t="shared" si="8"/>
        <v>1.0664771044311294E-2</v>
      </c>
      <c r="G23">
        <f t="shared" si="13"/>
        <v>4.5619566748674059</v>
      </c>
      <c r="H23">
        <f t="shared" si="14"/>
        <v>4.5612460690759686</v>
      </c>
      <c r="I23">
        <f t="shared" si="14"/>
        <v>4.5612459583692493</v>
      </c>
      <c r="J23">
        <f t="shared" si="14"/>
        <v>4.5612459583519991</v>
      </c>
      <c r="K23">
        <f t="shared" si="14"/>
        <v>4.5612459583519955</v>
      </c>
      <c r="L23">
        <f t="shared" si="14"/>
        <v>4.5612459583519955</v>
      </c>
      <c r="M23">
        <f t="shared" si="14"/>
        <v>4.5612459583519955</v>
      </c>
      <c r="N23">
        <f t="shared" si="9"/>
        <v>4.5612459583519955</v>
      </c>
      <c r="O23">
        <f t="shared" si="9"/>
        <v>4.5612459583519955</v>
      </c>
      <c r="P23">
        <f t="shared" si="9"/>
        <v>4.5612459583519955</v>
      </c>
      <c r="Q23">
        <f t="shared" si="9"/>
        <v>4.5612459583519955</v>
      </c>
      <c r="R23">
        <f t="shared" si="9"/>
        <v>4.5612459583519955</v>
      </c>
      <c r="S23">
        <f t="shared" si="9"/>
        <v>4.5612459583519955</v>
      </c>
      <c r="T23">
        <f t="shared" si="15"/>
        <v>1.2481992083649109E-2</v>
      </c>
      <c r="U23">
        <f t="shared" si="10"/>
        <v>0.71518655898673866</v>
      </c>
      <c r="V23">
        <f t="shared" si="16"/>
        <v>1.2000934861446302</v>
      </c>
      <c r="W23" s="1">
        <f t="shared" si="17"/>
        <v>1.2945142479049987</v>
      </c>
      <c r="X23">
        <f t="shared" si="18"/>
        <v>0.89437500000000014</v>
      </c>
      <c r="Y23">
        <f t="shared" si="11"/>
        <v>4.5775000000000006</v>
      </c>
      <c r="Z23">
        <f t="shared" si="19"/>
        <v>1.245981035127702E-2</v>
      </c>
      <c r="AA23">
        <f t="shared" si="12"/>
        <v>0.71391560185575786</v>
      </c>
      <c r="AB23">
        <f t="shared" si="20"/>
        <v>1.2000931541501723</v>
      </c>
      <c r="AC23" s="1">
        <f t="shared" si="21"/>
        <v>1.2968087971129441</v>
      </c>
      <c r="AD23" s="2">
        <f t="shared" si="22"/>
        <v>74.303862320652527</v>
      </c>
      <c r="AE23">
        <f t="shared" si="23"/>
        <v>1.495254620822666E-2</v>
      </c>
      <c r="AF23">
        <f t="shared" si="24"/>
        <v>0.8</v>
      </c>
      <c r="AG23">
        <f t="shared" si="25"/>
        <v>0.81495254620822666</v>
      </c>
      <c r="AJ23">
        <f t="shared" si="26"/>
        <v>0.8</v>
      </c>
      <c r="AK23">
        <v>30.004231579788609</v>
      </c>
    </row>
    <row r="24" spans="1:37" x14ac:dyDescent="0.2">
      <c r="A24">
        <v>9</v>
      </c>
      <c r="B24">
        <f t="shared" si="4"/>
        <v>0.9</v>
      </c>
      <c r="C24">
        <f t="shared" si="5"/>
        <v>2.9991004856877904E-2</v>
      </c>
      <c r="D24">
        <f t="shared" si="6"/>
        <v>1.7184086819156525</v>
      </c>
      <c r="E24">
        <f t="shared" si="7"/>
        <v>30.013496963866107</v>
      </c>
      <c r="F24">
        <f t="shared" si="8"/>
        <v>1.3496963866106881E-2</v>
      </c>
      <c r="G24">
        <f t="shared" si="13"/>
        <v>4.5518802347220282</v>
      </c>
      <c r="H24">
        <f t="shared" si="14"/>
        <v>4.5509810439936835</v>
      </c>
      <c r="I24">
        <f t="shared" si="14"/>
        <v>4.5509808663300202</v>
      </c>
      <c r="J24">
        <f t="shared" si="14"/>
        <v>4.5509808662949105</v>
      </c>
      <c r="K24">
        <f t="shared" si="14"/>
        <v>4.5509808662949034</v>
      </c>
      <c r="L24">
        <f t="shared" si="14"/>
        <v>4.5509808662949034</v>
      </c>
      <c r="M24">
        <f t="shared" si="14"/>
        <v>4.5509808662949034</v>
      </c>
      <c r="N24">
        <f t="shared" si="9"/>
        <v>4.5509808662949034</v>
      </c>
      <c r="O24">
        <f t="shared" si="9"/>
        <v>4.5509808662949034</v>
      </c>
      <c r="P24">
        <f t="shared" si="9"/>
        <v>4.5509808662949034</v>
      </c>
      <c r="Q24">
        <f t="shared" si="9"/>
        <v>4.5509808662949034</v>
      </c>
      <c r="R24">
        <f t="shared" si="9"/>
        <v>4.5509808662949034</v>
      </c>
      <c r="S24">
        <f t="shared" si="9"/>
        <v>4.5509808662949034</v>
      </c>
      <c r="T24">
        <f t="shared" si="15"/>
        <v>1.4056840200897709E-2</v>
      </c>
      <c r="U24">
        <f t="shared" si="10"/>
        <v>0.80542137073423126</v>
      </c>
      <c r="V24">
        <f t="shared" si="16"/>
        <v>1.2001185666155665</v>
      </c>
      <c r="W24" s="1">
        <f t="shared" si="17"/>
        <v>1.2945142479049987</v>
      </c>
      <c r="X24">
        <f t="shared" si="18"/>
        <v>0.89437500000000014</v>
      </c>
      <c r="Y24">
        <f t="shared" si="11"/>
        <v>4.5775000000000006</v>
      </c>
      <c r="Z24">
        <f t="shared" si="19"/>
        <v>1.4016060169905522E-2</v>
      </c>
      <c r="AA24">
        <f t="shared" si="12"/>
        <v>0.80308477815788437</v>
      </c>
      <c r="AB24">
        <f t="shared" si="20"/>
        <v>1.2001178796145275</v>
      </c>
      <c r="AC24" s="1">
        <f t="shared" si="21"/>
        <v>1.2982599277706199</v>
      </c>
      <c r="AD24" s="2">
        <f t="shared" si="22"/>
        <v>74.387008435050646</v>
      </c>
      <c r="AE24">
        <f t="shared" si="23"/>
        <v>1.6820373672126882E-2</v>
      </c>
      <c r="AF24">
        <f t="shared" si="24"/>
        <v>0.9</v>
      </c>
      <c r="AG24">
        <f t="shared" si="25"/>
        <v>0.91682037367212688</v>
      </c>
      <c r="AJ24">
        <f t="shared" si="26"/>
        <v>0.9</v>
      </c>
      <c r="AK24">
        <v>30.004231579788609</v>
      </c>
    </row>
    <row r="25" spans="1:37" x14ac:dyDescent="0.2">
      <c r="A25">
        <v>10</v>
      </c>
      <c r="B25">
        <f t="shared" si="4"/>
        <v>1</v>
      </c>
      <c r="C25">
        <f t="shared" si="5"/>
        <v>3.3320995878247196E-2</v>
      </c>
      <c r="D25">
        <f t="shared" si="6"/>
        <v>1.9092087404375284</v>
      </c>
      <c r="E25">
        <f t="shared" si="7"/>
        <v>30.016662039607269</v>
      </c>
      <c r="F25">
        <f t="shared" si="8"/>
        <v>1.6662039607268753E-2</v>
      </c>
      <c r="G25">
        <f t="shared" si="13"/>
        <v>4.5406326379542508</v>
      </c>
      <c r="H25">
        <f t="shared" si="14"/>
        <v>4.5395227600408212</v>
      </c>
      <c r="I25">
        <f t="shared" si="14"/>
        <v>4.5395224886843266</v>
      </c>
      <c r="J25">
        <f t="shared" si="14"/>
        <v>4.5395224886179664</v>
      </c>
      <c r="K25">
        <f t="shared" si="14"/>
        <v>4.5395224886179504</v>
      </c>
      <c r="L25">
        <f t="shared" si="14"/>
        <v>4.5395224886179504</v>
      </c>
      <c r="M25">
        <f t="shared" si="14"/>
        <v>4.5395224886179504</v>
      </c>
      <c r="N25">
        <f t="shared" si="9"/>
        <v>4.5395224886179504</v>
      </c>
      <c r="O25">
        <f t="shared" si="9"/>
        <v>4.5395224886179504</v>
      </c>
      <c r="P25">
        <f t="shared" si="9"/>
        <v>4.5395224886179504</v>
      </c>
      <c r="Q25">
        <f t="shared" si="9"/>
        <v>4.5395224886179504</v>
      </c>
      <c r="R25">
        <f t="shared" si="9"/>
        <v>4.5395224886179504</v>
      </c>
      <c r="S25">
        <f t="shared" si="9"/>
        <v>4.5395224886179504</v>
      </c>
      <c r="T25">
        <f t="shared" si="15"/>
        <v>1.5636884095408497E-2</v>
      </c>
      <c r="U25">
        <f t="shared" si="10"/>
        <v>0.89595388737021464</v>
      </c>
      <c r="V25">
        <f t="shared" si="16"/>
        <v>1.2001467222345614</v>
      </c>
      <c r="W25" s="1">
        <f t="shared" si="17"/>
        <v>1.2945142479049989</v>
      </c>
      <c r="X25">
        <f t="shared" si="18"/>
        <v>0.89437500000000014</v>
      </c>
      <c r="Y25">
        <f t="shared" si="11"/>
        <v>4.5775000000000006</v>
      </c>
      <c r="Z25">
        <f t="shared" si="19"/>
        <v>1.5571877540220776E-2</v>
      </c>
      <c r="AA25">
        <f t="shared" si="12"/>
        <v>0.89222917626603193</v>
      </c>
      <c r="AB25">
        <f t="shared" si="20"/>
        <v>1.2001455047230725</v>
      </c>
      <c r="AC25" s="1">
        <f t="shared" si="21"/>
        <v>1.2998816106863049</v>
      </c>
      <c r="AD25" s="2">
        <f t="shared" si="22"/>
        <v>74.479926762226597</v>
      </c>
      <c r="AE25">
        <f t="shared" si="23"/>
        <v>1.868776356331308E-2</v>
      </c>
      <c r="AF25" s="3">
        <f t="shared" si="24"/>
        <v>1</v>
      </c>
      <c r="AG25" s="3">
        <f t="shared" si="25"/>
        <v>1.0186877635633131</v>
      </c>
      <c r="AH25">
        <v>1.91</v>
      </c>
      <c r="AI25">
        <f>AH25*$C$3/180</f>
        <v>3.3334805555555555E-2</v>
      </c>
      <c r="AJ25">
        <f t="shared" si="26"/>
        <v>1</v>
      </c>
      <c r="AK25">
        <f>AJ25/SIN(AI25)</f>
        <v>30.004231579788609</v>
      </c>
    </row>
    <row r="26" spans="1:37" x14ac:dyDescent="0.2">
      <c r="A26">
        <v>11</v>
      </c>
      <c r="B26">
        <f t="shared" si="4"/>
        <v>1.1000000000000001</v>
      </c>
      <c r="C26">
        <f t="shared" si="5"/>
        <v>3.6650247810411644E-2</v>
      </c>
      <c r="D26">
        <f t="shared" si="6"/>
        <v>2.099966451018334</v>
      </c>
      <c r="E26">
        <f t="shared" si="7"/>
        <v>30.020159892978587</v>
      </c>
      <c r="F26">
        <f t="shared" si="8"/>
        <v>2.0159892978586669E-2</v>
      </c>
      <c r="G26">
        <f t="shared" si="13"/>
        <v>4.5282186479815314</v>
      </c>
      <c r="H26">
        <f t="shared" si="14"/>
        <v>4.5268760086410893</v>
      </c>
      <c r="I26">
        <f t="shared" si="14"/>
        <v>4.5268756104237768</v>
      </c>
      <c r="J26">
        <f t="shared" si="14"/>
        <v>4.5268756103056331</v>
      </c>
      <c r="K26">
        <f t="shared" si="14"/>
        <v>4.5268756103055976</v>
      </c>
      <c r="L26">
        <f t="shared" si="14"/>
        <v>4.5268756103055976</v>
      </c>
      <c r="M26">
        <f t="shared" si="14"/>
        <v>4.5268756103055976</v>
      </c>
      <c r="N26">
        <f t="shared" si="9"/>
        <v>4.5268756103055976</v>
      </c>
      <c r="O26">
        <f t="shared" si="9"/>
        <v>4.5268756103055976</v>
      </c>
      <c r="P26">
        <f t="shared" si="9"/>
        <v>4.5268756103055976</v>
      </c>
      <c r="Q26">
        <f t="shared" si="9"/>
        <v>4.5268756103055976</v>
      </c>
      <c r="R26">
        <f t="shared" si="9"/>
        <v>4.5268756103055976</v>
      </c>
      <c r="S26">
        <f t="shared" si="9"/>
        <v>4.5268756103055976</v>
      </c>
      <c r="T26">
        <f t="shared" si="15"/>
        <v>1.7222725272379787E-2</v>
      </c>
      <c r="U26">
        <f t="shared" si="10"/>
        <v>0.98681857362036018</v>
      </c>
      <c r="V26">
        <f t="shared" si="16"/>
        <v>1.2001779953583305</v>
      </c>
      <c r="W26" s="1">
        <f t="shared" si="17"/>
        <v>1.2945142479049987</v>
      </c>
      <c r="X26">
        <f t="shared" si="18"/>
        <v>0.79749999999999988</v>
      </c>
      <c r="Y26">
        <f>$AQ$3</f>
        <v>4.1899999999999995</v>
      </c>
      <c r="Z26">
        <f t="shared" si="19"/>
        <v>1.7901765731265475E-2</v>
      </c>
      <c r="AA26">
        <f t="shared" si="12"/>
        <v>1.0257258735087651</v>
      </c>
      <c r="AB26">
        <f t="shared" si="20"/>
        <v>1.2001923096088956</v>
      </c>
      <c r="AC26" s="1">
        <f t="shared" si="21"/>
        <v>1.2458156792975585</v>
      </c>
      <c r="AD26" s="2">
        <f t="shared" si="22"/>
        <v>71.382085714964347</v>
      </c>
      <c r="AE26">
        <f t="shared" si="23"/>
        <v>2.1484413986303897E-2</v>
      </c>
      <c r="AF26">
        <f t="shared" si="24"/>
        <v>1.1000000000000001</v>
      </c>
      <c r="AG26">
        <f t="shared" si="25"/>
        <v>1.1214844139863041</v>
      </c>
      <c r="AJ26">
        <f t="shared" si="26"/>
        <v>1.1000000000000001</v>
      </c>
      <c r="AK26">
        <v>30.8</v>
      </c>
    </row>
    <row r="27" spans="1:37" x14ac:dyDescent="0.2">
      <c r="A27">
        <v>12</v>
      </c>
      <c r="B27">
        <f t="shared" si="4"/>
        <v>1.2000000000000002</v>
      </c>
      <c r="C27">
        <f t="shared" si="5"/>
        <v>3.9978687123290051E-2</v>
      </c>
      <c r="D27">
        <f t="shared" si="6"/>
        <v>2.2906776005704943</v>
      </c>
      <c r="E27">
        <f t="shared" si="7"/>
        <v>30.023990407672329</v>
      </c>
      <c r="F27">
        <f t="shared" si="8"/>
        <v>2.3990407672329184E-2</v>
      </c>
      <c r="G27">
        <f t="shared" si="13"/>
        <v>4.5146435267129554</v>
      </c>
      <c r="H27">
        <f t="shared" si="14"/>
        <v>4.5130460826234984</v>
      </c>
      <c r="I27">
        <f t="shared" si="14"/>
        <v>4.5130455171899593</v>
      </c>
      <c r="J27">
        <f t="shared" si="14"/>
        <v>4.513045516989747</v>
      </c>
      <c r="K27">
        <f t="shared" si="14"/>
        <v>4.5130455169896759</v>
      </c>
      <c r="L27">
        <f t="shared" si="14"/>
        <v>4.5130455169896759</v>
      </c>
      <c r="M27">
        <f t="shared" si="14"/>
        <v>4.5130455169896759</v>
      </c>
      <c r="N27">
        <f t="shared" si="9"/>
        <v>4.5130455169896759</v>
      </c>
      <c r="O27">
        <f t="shared" si="9"/>
        <v>4.5130455169896759</v>
      </c>
      <c r="P27">
        <f t="shared" si="9"/>
        <v>4.5130455169896759</v>
      </c>
      <c r="Q27">
        <f t="shared" si="9"/>
        <v>4.5130455169896759</v>
      </c>
      <c r="R27">
        <f t="shared" si="9"/>
        <v>4.5130455169896759</v>
      </c>
      <c r="S27">
        <f t="shared" si="9"/>
        <v>4.5130455169896759</v>
      </c>
      <c r="T27">
        <f t="shared" si="15"/>
        <v>1.8814973044634937E-2</v>
      </c>
      <c r="U27">
        <f t="shared" si="10"/>
        <v>1.078050341567496</v>
      </c>
      <c r="V27">
        <f t="shared" si="16"/>
        <v>1.2002124332604813</v>
      </c>
      <c r="W27" s="1">
        <f t="shared" si="17"/>
        <v>1.2945142479049987</v>
      </c>
      <c r="X27">
        <f t="shared" si="18"/>
        <v>0.79749999999999988</v>
      </c>
      <c r="Y27">
        <f t="shared" ref="Y27:Y45" si="27">$AQ$3</f>
        <v>4.1899999999999995</v>
      </c>
      <c r="Z27">
        <f t="shared" si="19"/>
        <v>1.9526905372778174E-2</v>
      </c>
      <c r="AA27">
        <f t="shared" si="12"/>
        <v>1.1188422623269365</v>
      </c>
      <c r="AB27">
        <f t="shared" si="20"/>
        <v>1.2002288163731283</v>
      </c>
      <c r="AC27" s="1">
        <f t="shared" si="21"/>
        <v>1.2477799197187294</v>
      </c>
      <c r="AD27" s="2">
        <f t="shared" si="22"/>
        <v>71.494631720315539</v>
      </c>
      <c r="AE27">
        <f t="shared" si="23"/>
        <v>2.3435265145514347E-2</v>
      </c>
      <c r="AF27">
        <f t="shared" si="24"/>
        <v>1.2000000000000002</v>
      </c>
      <c r="AG27">
        <f t="shared" si="25"/>
        <v>1.2234352651455145</v>
      </c>
      <c r="AJ27">
        <f t="shared" si="26"/>
        <v>1.2000000000000002</v>
      </c>
      <c r="AK27">
        <v>30.8</v>
      </c>
    </row>
    <row r="28" spans="1:37" x14ac:dyDescent="0.2">
      <c r="A28">
        <v>13</v>
      </c>
      <c r="B28">
        <f t="shared" si="4"/>
        <v>1.3</v>
      </c>
      <c r="C28">
        <f t="shared" si="5"/>
        <v>4.3306240394709643E-2</v>
      </c>
      <c r="D28">
        <f t="shared" si="6"/>
        <v>2.4813379821893156</v>
      </c>
      <c r="E28">
        <f t="shared" si="7"/>
        <v>30.028153456381563</v>
      </c>
      <c r="F28">
        <f t="shared" si="8"/>
        <v>2.8153456381563302E-2</v>
      </c>
      <c r="G28">
        <f t="shared" si="13"/>
        <v>4.4999130336758251</v>
      </c>
      <c r="H28">
        <f t="shared" si="14"/>
        <v>4.4980387753387028</v>
      </c>
      <c r="I28">
        <f t="shared" si="14"/>
        <v>4.4980379943662632</v>
      </c>
      <c r="J28">
        <f t="shared" si="14"/>
        <v>4.4980379940407094</v>
      </c>
      <c r="K28">
        <f t="shared" si="14"/>
        <v>4.4980379940405735</v>
      </c>
      <c r="L28">
        <f t="shared" si="14"/>
        <v>4.4980379940405735</v>
      </c>
      <c r="M28">
        <f t="shared" si="14"/>
        <v>4.4980379940405735</v>
      </c>
      <c r="N28">
        <f t="shared" si="9"/>
        <v>4.4980379940405735</v>
      </c>
      <c r="O28">
        <f t="shared" si="9"/>
        <v>4.4980379940405735</v>
      </c>
      <c r="P28">
        <f t="shared" si="9"/>
        <v>4.4980379940405735</v>
      </c>
      <c r="Q28">
        <f t="shared" si="9"/>
        <v>4.4980379940405735</v>
      </c>
      <c r="R28">
        <f t="shared" si="9"/>
        <v>4.4980379940405735</v>
      </c>
      <c r="S28">
        <f t="shared" si="9"/>
        <v>4.4980379940405735</v>
      </c>
      <c r="T28">
        <f t="shared" si="15"/>
        <v>2.0414245398315715E-2</v>
      </c>
      <c r="U28">
        <f t="shared" si="10"/>
        <v>1.1696846002536458</v>
      </c>
      <c r="V28">
        <f t="shared" si="16"/>
        <v>1.200250088274821</v>
      </c>
      <c r="W28" s="1">
        <f t="shared" si="17"/>
        <v>1.2945142479049989</v>
      </c>
      <c r="X28">
        <f t="shared" si="18"/>
        <v>0.79749999999999988</v>
      </c>
      <c r="Y28">
        <f t="shared" si="27"/>
        <v>4.1899999999999995</v>
      </c>
      <c r="Z28">
        <f t="shared" si="19"/>
        <v>2.1151447680711911E-2</v>
      </c>
      <c r="AA28">
        <f t="shared" si="12"/>
        <v>1.2119244254426687</v>
      </c>
      <c r="AB28">
        <f t="shared" si="20"/>
        <v>1.2002684802905519</v>
      </c>
      <c r="AC28" s="1">
        <f t="shared" si="21"/>
        <v>1.2499146670354966</v>
      </c>
      <c r="AD28" s="2">
        <f t="shared" si="22"/>
        <v>71.616947339293134</v>
      </c>
      <c r="AE28">
        <f t="shared" si="23"/>
        <v>2.5385523019837791E-2</v>
      </c>
      <c r="AF28">
        <f t="shared" si="24"/>
        <v>1.3</v>
      </c>
      <c r="AG28">
        <f t="shared" si="25"/>
        <v>1.3253855230198379</v>
      </c>
      <c r="AJ28">
        <f t="shared" si="26"/>
        <v>1.3</v>
      </c>
      <c r="AK28">
        <v>30.8</v>
      </c>
    </row>
    <row r="29" spans="1:37" x14ac:dyDescent="0.2">
      <c r="A29">
        <v>14</v>
      </c>
      <c r="B29">
        <f t="shared" si="4"/>
        <v>1.4000000000000001</v>
      </c>
      <c r="C29">
        <f t="shared" si="5"/>
        <v>4.6632834320065798E-2</v>
      </c>
      <c r="D29">
        <f t="shared" si="6"/>
        <v>2.6719433957064598</v>
      </c>
      <c r="E29">
        <f t="shared" si="7"/>
        <v>30.03264890082125</v>
      </c>
      <c r="F29">
        <f t="shared" si="8"/>
        <v>3.2648900821250493E-2</v>
      </c>
      <c r="G29">
        <f t="shared" si="13"/>
        <v>4.4840334250605354</v>
      </c>
      <c r="H29">
        <f t="shared" si="14"/>
        <v>4.4818603796926695</v>
      </c>
      <c r="I29">
        <f t="shared" si="14"/>
        <v>4.4818593260841748</v>
      </c>
      <c r="J29">
        <f t="shared" si="14"/>
        <v>4.4818593255730814</v>
      </c>
      <c r="K29">
        <f t="shared" si="14"/>
        <v>4.4818593255728336</v>
      </c>
      <c r="L29">
        <f t="shared" si="14"/>
        <v>4.4818593255728336</v>
      </c>
      <c r="M29">
        <f t="shared" si="14"/>
        <v>4.4818593255728336</v>
      </c>
      <c r="N29">
        <f t="shared" si="9"/>
        <v>4.4818593255728336</v>
      </c>
      <c r="O29">
        <f t="shared" si="9"/>
        <v>4.4818593255728336</v>
      </c>
      <c r="P29">
        <f t="shared" si="9"/>
        <v>4.4818593255728336</v>
      </c>
      <c r="Q29">
        <f t="shared" si="9"/>
        <v>4.4818593255728336</v>
      </c>
      <c r="R29">
        <f t="shared" si="9"/>
        <v>4.4818593255728336</v>
      </c>
      <c r="S29">
        <f t="shared" si="9"/>
        <v>4.4818593255728336</v>
      </c>
      <c r="T29">
        <f t="shared" si="15"/>
        <v>2.20211698839539E-2</v>
      </c>
      <c r="U29">
        <f t="shared" si="10"/>
        <v>1.2617573067361774</v>
      </c>
      <c r="V29">
        <f t="shared" si="16"/>
        <v>1.2002910179551731</v>
      </c>
      <c r="W29" s="1">
        <f t="shared" si="17"/>
        <v>1.2945142479049987</v>
      </c>
      <c r="X29">
        <f t="shared" si="18"/>
        <v>0.79749999999999988</v>
      </c>
      <c r="Y29">
        <f t="shared" si="27"/>
        <v>4.1899999999999995</v>
      </c>
      <c r="Z29">
        <f t="shared" si="19"/>
        <v>2.277534329255046E-2</v>
      </c>
      <c r="AA29">
        <f t="shared" si="12"/>
        <v>1.3049695345087005</v>
      </c>
      <c r="AB29">
        <f t="shared" si="20"/>
        <v>1.2003112970380887</v>
      </c>
      <c r="AC29" s="1">
        <f t="shared" si="21"/>
        <v>1.2522198472430104</v>
      </c>
      <c r="AD29" s="2">
        <f t="shared" si="22"/>
        <v>71.74902833160651</v>
      </c>
      <c r="AE29">
        <f t="shared" si="23"/>
        <v>2.7335138508136025E-2</v>
      </c>
      <c r="AF29">
        <f t="shared" si="24"/>
        <v>1.4000000000000001</v>
      </c>
      <c r="AG29">
        <f t="shared" si="25"/>
        <v>1.4273351385081361</v>
      </c>
      <c r="AJ29">
        <f t="shared" si="26"/>
        <v>1.4000000000000001</v>
      </c>
      <c r="AK29">
        <v>30.8</v>
      </c>
    </row>
    <row r="30" spans="1:37" x14ac:dyDescent="0.2">
      <c r="A30">
        <v>15</v>
      </c>
      <c r="B30">
        <f t="shared" si="4"/>
        <v>1.5</v>
      </c>
      <c r="C30">
        <f t="shared" si="5"/>
        <v>4.9958395721942765E-2</v>
      </c>
      <c r="D30">
        <f t="shared" si="6"/>
        <v>2.8624896482411892</v>
      </c>
      <c r="E30">
        <f t="shared" si="7"/>
        <v>30.037476591751179</v>
      </c>
      <c r="F30">
        <f t="shared" si="8"/>
        <v>3.7476591751179456E-2</v>
      </c>
      <c r="G30">
        <f t="shared" si="13"/>
        <v>4.467011452683896</v>
      </c>
      <c r="H30">
        <f t="shared" si="14"/>
        <v>4.4645176870978611</v>
      </c>
      <c r="I30">
        <f t="shared" si="14"/>
        <v>4.4645162941440786</v>
      </c>
      <c r="J30">
        <f t="shared" si="14"/>
        <v>4.4645162933655751</v>
      </c>
      <c r="K30">
        <f t="shared" si="14"/>
        <v>4.4645162933651408</v>
      </c>
      <c r="L30">
        <f t="shared" si="14"/>
        <v>4.4645162933651399</v>
      </c>
      <c r="M30">
        <f t="shared" si="14"/>
        <v>4.4645162933651399</v>
      </c>
      <c r="N30">
        <f t="shared" si="9"/>
        <v>4.4645162933651399</v>
      </c>
      <c r="O30">
        <f t="shared" si="9"/>
        <v>4.4645162933651399</v>
      </c>
      <c r="P30">
        <f t="shared" si="9"/>
        <v>4.4645162933651399</v>
      </c>
      <c r="Q30">
        <f t="shared" si="9"/>
        <v>4.4645162933651399</v>
      </c>
      <c r="R30">
        <f t="shared" si="9"/>
        <v>4.4645162933651399</v>
      </c>
      <c r="S30">
        <f t="shared" si="9"/>
        <v>4.4645162933651399</v>
      </c>
      <c r="T30">
        <f t="shared" si="15"/>
        <v>2.3636384535752997E-2</v>
      </c>
      <c r="U30">
        <f t="shared" si="10"/>
        <v>1.3543050187603181</v>
      </c>
      <c r="V30">
        <f t="shared" si="16"/>
        <v>1.2003352852525506</v>
      </c>
      <c r="W30" s="1">
        <f t="shared" si="17"/>
        <v>1.2945142479049987</v>
      </c>
      <c r="X30">
        <f t="shared" si="18"/>
        <v>0.79749999999999988</v>
      </c>
      <c r="Y30">
        <f t="shared" si="27"/>
        <v>4.1899999999999995</v>
      </c>
      <c r="Z30">
        <f t="shared" si="19"/>
        <v>2.4398542944991608E-2</v>
      </c>
      <c r="AA30">
        <f t="shared" si="12"/>
        <v>1.3979747668624825</v>
      </c>
      <c r="AB30">
        <f t="shared" si="20"/>
        <v>1.200357261952373</v>
      </c>
      <c r="AC30" s="1">
        <f t="shared" si="21"/>
        <v>1.2546953804758914</v>
      </c>
      <c r="AD30" s="2">
        <f t="shared" si="22"/>
        <v>71.89087012117156</v>
      </c>
      <c r="AE30">
        <f t="shared" si="23"/>
        <v>2.9284062590392235E-2</v>
      </c>
      <c r="AF30">
        <f t="shared" si="24"/>
        <v>1.5</v>
      </c>
      <c r="AG30">
        <f t="shared" si="25"/>
        <v>1.5292840625903923</v>
      </c>
      <c r="AJ30">
        <f t="shared" si="26"/>
        <v>1.5</v>
      </c>
      <c r="AK30">
        <v>30.8</v>
      </c>
    </row>
    <row r="31" spans="1:37" x14ac:dyDescent="0.2">
      <c r="A31">
        <v>16</v>
      </c>
      <c r="B31">
        <f t="shared" si="4"/>
        <v>1.6</v>
      </c>
      <c r="C31">
        <f t="shared" si="5"/>
        <v>5.3282851559692368E-2</v>
      </c>
      <c r="D31">
        <f t="shared" si="6"/>
        <v>3.0529725547492044</v>
      </c>
      <c r="E31">
        <f t="shared" si="7"/>
        <v>30.042636369000643</v>
      </c>
      <c r="F31">
        <f t="shared" si="8"/>
        <v>4.2636369000643271E-2</v>
      </c>
      <c r="G31">
        <f t="shared" si="13"/>
        <v>4.4488543628715531</v>
      </c>
      <c r="H31">
        <f t="shared" si="14"/>
        <v>4.446017986342568</v>
      </c>
      <c r="I31">
        <f t="shared" si="14"/>
        <v>4.4460161768510558</v>
      </c>
      <c r="J31">
        <f t="shared" si="14"/>
        <v>4.4460161756959371</v>
      </c>
      <c r="K31">
        <f t="shared" si="14"/>
        <v>4.4460161756952008</v>
      </c>
      <c r="L31">
        <f t="shared" si="14"/>
        <v>4.4460161756951999</v>
      </c>
      <c r="M31">
        <f t="shared" si="14"/>
        <v>4.4460161756951999</v>
      </c>
      <c r="N31">
        <f t="shared" si="9"/>
        <v>4.4460161756951999</v>
      </c>
      <c r="O31">
        <f t="shared" si="9"/>
        <v>4.4460161756951999</v>
      </c>
      <c r="P31">
        <f t="shared" si="9"/>
        <v>4.4460161756951999</v>
      </c>
      <c r="Q31">
        <f t="shared" si="9"/>
        <v>4.4460161756951999</v>
      </c>
      <c r="R31">
        <f t="shared" si="9"/>
        <v>4.4460161756951999</v>
      </c>
      <c r="S31">
        <f t="shared" si="9"/>
        <v>4.4460161756951999</v>
      </c>
      <c r="T31">
        <f t="shared" si="15"/>
        <v>2.5260538822058771E-2</v>
      </c>
      <c r="U31">
        <f t="shared" si="10"/>
        <v>1.4473649492187102</v>
      </c>
      <c r="V31">
        <f t="shared" si="16"/>
        <v>1.2003829587106196</v>
      </c>
      <c r="W31" s="1">
        <f t="shared" si="17"/>
        <v>1.2945142479049989</v>
      </c>
      <c r="X31">
        <f t="shared" si="18"/>
        <v>0.79749999999999988</v>
      </c>
      <c r="Y31">
        <f t="shared" si="27"/>
        <v>4.1899999999999995</v>
      </c>
      <c r="Z31">
        <f t="shared" si="19"/>
        <v>2.602099748140517E-2</v>
      </c>
      <c r="AA31">
        <f t="shared" si="12"/>
        <v>1.4909373059535032</v>
      </c>
      <c r="AB31">
        <f t="shared" si="20"/>
        <v>1.200406370031023</v>
      </c>
      <c r="AC31" s="1">
        <f t="shared" si="21"/>
        <v>1.2573411810219506</v>
      </c>
      <c r="AD31" s="2">
        <f t="shared" si="22"/>
        <v>72.042467796896744</v>
      </c>
      <c r="AE31">
        <f t="shared" si="23"/>
        <v>3.1232246333834816E-2</v>
      </c>
      <c r="AF31">
        <f t="shared" si="24"/>
        <v>1.6</v>
      </c>
      <c r="AG31">
        <f t="shared" si="25"/>
        <v>1.6312322463338349</v>
      </c>
      <c r="AJ31">
        <f t="shared" si="26"/>
        <v>1.6</v>
      </c>
      <c r="AK31">
        <v>30.8</v>
      </c>
    </row>
    <row r="32" spans="1:37" x14ac:dyDescent="0.2">
      <c r="A32">
        <v>17</v>
      </c>
      <c r="B32">
        <f t="shared" si="4"/>
        <v>1.7000000000000002</v>
      </c>
      <c r="C32">
        <f t="shared" si="5"/>
        <v>5.660612893896759E-2</v>
      </c>
      <c r="D32">
        <f t="shared" si="6"/>
        <v>3.2433879385688891</v>
      </c>
      <c r="E32">
        <f t="shared" si="7"/>
        <v>30.048128061494946</v>
      </c>
      <c r="F32">
        <f t="shared" si="8"/>
        <v>4.8128061494946195E-2</v>
      </c>
      <c r="G32">
        <f t="shared" si="13"/>
        <v>4.4295698952596396</v>
      </c>
      <c r="H32">
        <f t="shared" si="14"/>
        <v>4.4263690623785577</v>
      </c>
      <c r="I32">
        <f t="shared" si="14"/>
        <v>4.4263667477656128</v>
      </c>
      <c r="J32">
        <f t="shared" si="14"/>
        <v>4.4263667460906388</v>
      </c>
      <c r="K32">
        <f t="shared" si="14"/>
        <v>4.4263667460894265</v>
      </c>
      <c r="L32">
        <f t="shared" si="14"/>
        <v>4.4263667460894256</v>
      </c>
      <c r="M32">
        <f t="shared" si="14"/>
        <v>4.4263667460894256</v>
      </c>
      <c r="N32">
        <f t="shared" ref="N32:S47" si="28">(($F$4*SQRT($G$15)-$F32)/$F$4)^2*(COS(ASIN(SIN($C32)/SQRT(M32))))^2</f>
        <v>4.4263667460894256</v>
      </c>
      <c r="O32">
        <f t="shared" si="28"/>
        <v>4.4263667460894256</v>
      </c>
      <c r="P32">
        <f t="shared" si="28"/>
        <v>4.4263667460894256</v>
      </c>
      <c r="Q32">
        <f t="shared" si="28"/>
        <v>4.4263667460894256</v>
      </c>
      <c r="R32">
        <f t="shared" si="28"/>
        <v>4.4263667460894256</v>
      </c>
      <c r="S32">
        <f t="shared" si="28"/>
        <v>4.4263667460894256</v>
      </c>
      <c r="T32">
        <f t="shared" si="15"/>
        <v>2.6894294630164722E-2</v>
      </c>
      <c r="U32">
        <f t="shared" si="10"/>
        <v>1.5409750225782746</v>
      </c>
      <c r="V32">
        <f t="shared" si="16"/>
        <v>1.2004341126805129</v>
      </c>
      <c r="W32" s="1">
        <f t="shared" si="17"/>
        <v>1.2945142479049987</v>
      </c>
      <c r="X32">
        <f t="shared" si="18"/>
        <v>0.79749999999999988</v>
      </c>
      <c r="Y32">
        <f t="shared" si="27"/>
        <v>4.1899999999999995</v>
      </c>
      <c r="Z32">
        <f t="shared" si="19"/>
        <v>2.7642657859252837E-2</v>
      </c>
      <c r="AA32">
        <f t="shared" si="12"/>
        <v>1.5838543417684259</v>
      </c>
      <c r="AB32">
        <f t="shared" si="20"/>
        <v>1.2004586159340058</v>
      </c>
      <c r="AC32" s="1">
        <f t="shared" si="21"/>
        <v>1.2601571573369297</v>
      </c>
      <c r="AD32" s="2">
        <f t="shared" si="22"/>
        <v>72.203816113527722</v>
      </c>
      <c r="AE32">
        <f t="shared" si="23"/>
        <v>3.3179640899035676E-2</v>
      </c>
      <c r="AF32">
        <f t="shared" si="24"/>
        <v>1.7000000000000002</v>
      </c>
      <c r="AG32">
        <f t="shared" si="25"/>
        <v>1.7331796408990359</v>
      </c>
      <c r="AJ32">
        <f t="shared" si="26"/>
        <v>1.7000000000000002</v>
      </c>
      <c r="AK32">
        <v>30.8</v>
      </c>
    </row>
    <row r="33" spans="1:37" x14ac:dyDescent="0.2">
      <c r="A33">
        <v>18</v>
      </c>
      <c r="B33">
        <f t="shared" si="4"/>
        <v>1.8</v>
      </c>
      <c r="C33">
        <f t="shared" si="5"/>
        <v>5.9928155121207888E-2</v>
      </c>
      <c r="D33">
        <f t="shared" si="6"/>
        <v>3.4337316319647999</v>
      </c>
      <c r="E33">
        <f t="shared" si="7"/>
        <v>30.053951487283666</v>
      </c>
      <c r="F33">
        <f t="shared" si="8"/>
        <v>5.39514872836655E-2</v>
      </c>
      <c r="G33">
        <f t="shared" si="13"/>
        <v>4.4091662815163257</v>
      </c>
      <c r="H33">
        <f t="shared" si="14"/>
        <v>4.405579195027685</v>
      </c>
      <c r="I33">
        <f t="shared" si="14"/>
        <v>4.4055762743698308</v>
      </c>
      <c r="J33">
        <f t="shared" si="14"/>
        <v>4.405576271989851</v>
      </c>
      <c r="K33">
        <f t="shared" si="14"/>
        <v>4.4055762719879121</v>
      </c>
      <c r="L33">
        <f t="shared" si="14"/>
        <v>4.4055762719879104</v>
      </c>
      <c r="M33">
        <f t="shared" si="14"/>
        <v>4.4055762719879104</v>
      </c>
      <c r="N33">
        <f t="shared" si="28"/>
        <v>4.4055762719879104</v>
      </c>
      <c r="O33">
        <f t="shared" si="28"/>
        <v>4.4055762719879104</v>
      </c>
      <c r="P33">
        <f t="shared" si="28"/>
        <v>4.4055762719879104</v>
      </c>
      <c r="Q33">
        <f t="shared" si="28"/>
        <v>4.4055762719879104</v>
      </c>
      <c r="R33">
        <f t="shared" si="28"/>
        <v>4.4055762719879104</v>
      </c>
      <c r="S33">
        <f t="shared" si="28"/>
        <v>4.4055762719879104</v>
      </c>
      <c r="T33">
        <f t="shared" si="15"/>
        <v>2.8538327288781678E-2</v>
      </c>
      <c r="U33">
        <f t="shared" si="10"/>
        <v>1.6351739334651287</v>
      </c>
      <c r="V33">
        <f t="shared" si="16"/>
        <v>1.2004888275561556</v>
      </c>
      <c r="W33" s="1">
        <f t="shared" si="17"/>
        <v>1.2945142479049989</v>
      </c>
      <c r="X33">
        <f t="shared" si="18"/>
        <v>0.79749999999999988</v>
      </c>
      <c r="Y33">
        <f t="shared" si="27"/>
        <v>4.1899999999999995</v>
      </c>
      <c r="Z33">
        <f t="shared" si="19"/>
        <v>2.926347515746712E-2</v>
      </c>
      <c r="AA33">
        <f t="shared" si="12"/>
        <v>1.6767230712538854</v>
      </c>
      <c r="AB33">
        <f t="shared" si="20"/>
        <v>1.2005139939850926</v>
      </c>
      <c r="AC33" s="1">
        <f t="shared" si="21"/>
        <v>1.2631432120602113</v>
      </c>
      <c r="AD33" s="2">
        <f t="shared" si="22"/>
        <v>72.374909492547516</v>
      </c>
      <c r="AE33">
        <f t="shared" si="23"/>
        <v>3.5126197545981071E-2</v>
      </c>
      <c r="AF33">
        <f t="shared" si="24"/>
        <v>1.8</v>
      </c>
      <c r="AG33">
        <f t="shared" si="25"/>
        <v>1.8351261975459812</v>
      </c>
      <c r="AJ33">
        <f t="shared" si="26"/>
        <v>1.8</v>
      </c>
      <c r="AK33">
        <v>30.8</v>
      </c>
    </row>
    <row r="34" spans="1:37" x14ac:dyDescent="0.2">
      <c r="A34">
        <v>19</v>
      </c>
      <c r="B34">
        <f t="shared" si="4"/>
        <v>1.9000000000000001</v>
      </c>
      <c r="C34">
        <f t="shared" si="5"/>
        <v>6.324885753307323E-2</v>
      </c>
      <c r="D34">
        <f t="shared" si="6"/>
        <v>3.6239994766682098</v>
      </c>
      <c r="E34">
        <f t="shared" si="7"/>
        <v>30.060106453570651</v>
      </c>
      <c r="F34">
        <f t="shared" si="8"/>
        <v>6.0106453570650586E-2</v>
      </c>
      <c r="G34">
        <f t="shared" si="13"/>
        <v>4.3876522439837826</v>
      </c>
      <c r="H34">
        <f t="shared" si="14"/>
        <v>4.383657157608023</v>
      </c>
      <c r="I34">
        <f t="shared" si="14"/>
        <v>4.383653516649213</v>
      </c>
      <c r="J34">
        <f t="shared" si="14"/>
        <v>4.3836535133279639</v>
      </c>
      <c r="K34">
        <f t="shared" si="14"/>
        <v>4.3836535133249344</v>
      </c>
      <c r="L34">
        <f t="shared" si="14"/>
        <v>4.3836535133249317</v>
      </c>
      <c r="M34">
        <f t="shared" si="14"/>
        <v>4.3836535133249317</v>
      </c>
      <c r="N34">
        <f t="shared" si="28"/>
        <v>4.3836535133249317</v>
      </c>
      <c r="O34">
        <f t="shared" si="28"/>
        <v>4.3836535133249317</v>
      </c>
      <c r="P34">
        <f t="shared" si="28"/>
        <v>4.3836535133249317</v>
      </c>
      <c r="Q34">
        <f t="shared" si="28"/>
        <v>4.3836535133249317</v>
      </c>
      <c r="R34">
        <f t="shared" si="28"/>
        <v>4.3836535133249317</v>
      </c>
      <c r="S34">
        <f t="shared" si="28"/>
        <v>4.3836535133249317</v>
      </c>
      <c r="T34">
        <f t="shared" si="15"/>
        <v>3.0193326631706166E-2</v>
      </c>
      <c r="U34">
        <f t="shared" si="10"/>
        <v>1.7300012076100937</v>
      </c>
      <c r="V34">
        <f t="shared" si="16"/>
        <v>1.2005471900314018</v>
      </c>
      <c r="W34" s="1">
        <f t="shared" si="17"/>
        <v>1.2945142479049985</v>
      </c>
      <c r="X34">
        <f t="shared" si="18"/>
        <v>0.79749999999999988</v>
      </c>
      <c r="Y34">
        <f t="shared" si="27"/>
        <v>4.1899999999999995</v>
      </c>
      <c r="Z34">
        <f t="shared" si="19"/>
        <v>3.0883400583786875E-2</v>
      </c>
      <c r="AA34">
        <f t="shared" si="12"/>
        <v>1.7695406987367936</v>
      </c>
      <c r="AB34">
        <f t="shared" si="20"/>
        <v>1.2005724981734029</v>
      </c>
      <c r="AC34" s="1">
        <f t="shared" si="21"/>
        <v>1.2662992420314998</v>
      </c>
      <c r="AD34" s="2">
        <f t="shared" si="22"/>
        <v>72.55574202313224</v>
      </c>
      <c r="AE34">
        <f t="shared" si="23"/>
        <v>3.707186764011336E-2</v>
      </c>
      <c r="AF34">
        <f t="shared" si="24"/>
        <v>1.9000000000000001</v>
      </c>
      <c r="AG34">
        <f t="shared" si="25"/>
        <v>1.9370718676401135</v>
      </c>
      <c r="AJ34">
        <f t="shared" si="26"/>
        <v>1.9000000000000001</v>
      </c>
      <c r="AK34">
        <v>30.8</v>
      </c>
    </row>
    <row r="35" spans="1:37" x14ac:dyDescent="0.2">
      <c r="A35">
        <v>20</v>
      </c>
      <c r="B35">
        <f t="shared" si="4"/>
        <v>2</v>
      </c>
      <c r="C35">
        <f t="shared" si="5"/>
        <v>6.6568163775823808E-2</v>
      </c>
      <c r="D35">
        <f t="shared" si="6"/>
        <v>3.8141873244145423</v>
      </c>
      <c r="E35">
        <f t="shared" si="7"/>
        <v>30.066592756745816</v>
      </c>
      <c r="F35">
        <f t="shared" si="8"/>
        <v>6.6592756745816217E-2</v>
      </c>
      <c r="G35">
        <f t="shared" si="13"/>
        <v>4.3650369942408593</v>
      </c>
      <c r="H35">
        <f t="shared" si="14"/>
        <v>4.3606122154797982</v>
      </c>
      <c r="I35">
        <f t="shared" si="14"/>
        <v>4.3606077255902775</v>
      </c>
      <c r="J35">
        <f t="shared" si="14"/>
        <v>4.3606077210296919</v>
      </c>
      <c r="K35">
        <f t="shared" si="14"/>
        <v>4.36060772102506</v>
      </c>
      <c r="L35">
        <f t="shared" si="14"/>
        <v>4.3606077210250547</v>
      </c>
      <c r="M35">
        <f t="shared" si="14"/>
        <v>4.3606077210250547</v>
      </c>
      <c r="N35">
        <f t="shared" si="28"/>
        <v>4.3606077210250547</v>
      </c>
      <c r="O35">
        <f t="shared" si="28"/>
        <v>4.3606077210250547</v>
      </c>
      <c r="P35">
        <f t="shared" si="28"/>
        <v>4.3606077210250547</v>
      </c>
      <c r="Q35">
        <f t="shared" si="28"/>
        <v>4.3606077210250547</v>
      </c>
      <c r="R35">
        <f t="shared" si="28"/>
        <v>4.3606077210250547</v>
      </c>
      <c r="S35">
        <f t="shared" si="28"/>
        <v>4.3606077210250547</v>
      </c>
      <c r="T35">
        <f t="shared" si="15"/>
        <v>3.1859998106450411E-2</v>
      </c>
      <c r="U35">
        <f t="shared" si="10"/>
        <v>1.8254972653703878</v>
      </c>
      <c r="V35">
        <f t="shared" si="16"/>
        <v>1.2006092933804156</v>
      </c>
      <c r="W35" s="1">
        <f t="shared" si="17"/>
        <v>1.2945142479049985</v>
      </c>
      <c r="X35">
        <f t="shared" si="18"/>
        <v>0.79749999999999988</v>
      </c>
      <c r="Y35">
        <f t="shared" si="27"/>
        <v>4.1899999999999995</v>
      </c>
      <c r="Z35">
        <f t="shared" si="19"/>
        <v>3.2502385482046793E-2</v>
      </c>
      <c r="AA35">
        <f t="shared" si="12"/>
        <v>1.8623044363420094</v>
      </c>
      <c r="AB35">
        <f t="shared" si="20"/>
        <v>1.2006341221550381</v>
      </c>
      <c r="AC35" s="1">
        <f t="shared" si="21"/>
        <v>1.2696251383084929</v>
      </c>
      <c r="AD35" s="2">
        <f t="shared" si="22"/>
        <v>72.746307463163689</v>
      </c>
      <c r="AE35">
        <f t="shared" si="23"/>
        <v>3.9016602658341761E-2</v>
      </c>
      <c r="AF35">
        <f t="shared" si="24"/>
        <v>2</v>
      </c>
      <c r="AG35">
        <f t="shared" si="25"/>
        <v>2.0390166026583416</v>
      </c>
      <c r="AH35">
        <v>3.72</v>
      </c>
      <c r="AI35">
        <f>AH35*$C$3/180</f>
        <v>6.4924333333333348E-2</v>
      </c>
      <c r="AJ35">
        <f t="shared" si="26"/>
        <v>2</v>
      </c>
      <c r="AK35">
        <v>30.8</v>
      </c>
    </row>
    <row r="36" spans="1:37" x14ac:dyDescent="0.2">
      <c r="A36">
        <v>21</v>
      </c>
      <c r="B36">
        <f t="shared" si="4"/>
        <v>2.1</v>
      </c>
      <c r="C36">
        <f t="shared" si="5"/>
        <v>6.9886001634642508E-2</v>
      </c>
      <c r="D36">
        <f t="shared" si="6"/>
        <v>4.0042910374775271</v>
      </c>
      <c r="E36">
        <f t="shared" si="7"/>
        <v>30.07341018241862</v>
      </c>
      <c r="F36">
        <f t="shared" si="8"/>
        <v>7.341018241861974E-2</v>
      </c>
      <c r="G36">
        <f t="shared" si="13"/>
        <v>4.3413302315873379</v>
      </c>
      <c r="H36">
        <f t="shared" si="14"/>
        <v>4.3364541245120067</v>
      </c>
      <c r="I36">
        <f t="shared" si="14"/>
        <v>4.3364486415945063</v>
      </c>
      <c r="J36">
        <f t="shared" si="14"/>
        <v>4.3364486354223235</v>
      </c>
      <c r="K36">
        <f t="shared" si="14"/>
        <v>4.3364486354153753</v>
      </c>
      <c r="L36">
        <f t="shared" si="14"/>
        <v>4.3364486354153673</v>
      </c>
      <c r="M36">
        <f t="shared" si="14"/>
        <v>4.3364486354153673</v>
      </c>
      <c r="N36">
        <f t="shared" si="28"/>
        <v>4.3364486354153673</v>
      </c>
      <c r="O36">
        <f t="shared" si="28"/>
        <v>4.3364486354153673</v>
      </c>
      <c r="P36">
        <f t="shared" si="28"/>
        <v>4.3364486354153673</v>
      </c>
      <c r="Q36">
        <f t="shared" si="28"/>
        <v>4.3364486354153673</v>
      </c>
      <c r="R36">
        <f t="shared" si="28"/>
        <v>4.3364486354153673</v>
      </c>
      <c r="S36">
        <f t="shared" si="28"/>
        <v>4.3364486354153673</v>
      </c>
      <c r="T36">
        <f t="shared" si="15"/>
        <v>3.3539063931846316E-2</v>
      </c>
      <c r="U36">
        <f t="shared" si="10"/>
        <v>1.9217034880574047</v>
      </c>
      <c r="V36">
        <f t="shared" si="16"/>
        <v>1.2006752377628855</v>
      </c>
      <c r="W36" s="1">
        <f t="shared" si="17"/>
        <v>1.2945142479049987</v>
      </c>
      <c r="X36">
        <f t="shared" si="18"/>
        <v>0.79749999999999988</v>
      </c>
      <c r="Y36">
        <f t="shared" si="27"/>
        <v>4.1899999999999995</v>
      </c>
      <c r="Z36">
        <f t="shared" si="19"/>
        <v>3.4120381339418519E-2</v>
      </c>
      <c r="AA36">
        <f t="shared" si="12"/>
        <v>1.9550115044072363</v>
      </c>
      <c r="AB36">
        <f t="shared" si="20"/>
        <v>1.2006988592548014</v>
      </c>
      <c r="AC36" s="1">
        <f t="shared" si="21"/>
        <v>1.2731207861854927</v>
      </c>
      <c r="AD36" s="2">
        <f t="shared" si="22"/>
        <v>72.946599240295626</v>
      </c>
      <c r="AE36">
        <f t="shared" si="23"/>
        <v>4.0960354195020789E-2</v>
      </c>
      <c r="AF36">
        <f t="shared" si="24"/>
        <v>2.1</v>
      </c>
      <c r="AG36">
        <f t="shared" si="25"/>
        <v>2.1409603541950211</v>
      </c>
      <c r="AH36">
        <f t="shared" ref="AH36:AH44" si="29">180/3.1415*AI36</f>
        <v>3.9096788310718456</v>
      </c>
      <c r="AI36">
        <f t="shared" ref="AI36:AI44" si="30">ASIN(AJ36/AK36)</f>
        <v>6.8234755821178911E-2</v>
      </c>
      <c r="AJ36">
        <f t="shared" si="26"/>
        <v>2.1</v>
      </c>
      <c r="AK36">
        <v>30.8</v>
      </c>
    </row>
    <row r="37" spans="1:37" x14ac:dyDescent="0.2">
      <c r="A37">
        <v>22</v>
      </c>
      <c r="B37">
        <f t="shared" si="4"/>
        <v>2.2000000000000002</v>
      </c>
      <c r="C37">
        <f t="shared" si="5"/>
        <v>7.3202299087897063E-2</v>
      </c>
      <c r="D37">
        <f t="shared" si="6"/>
        <v>4.1943064891998949</v>
      </c>
      <c r="E37">
        <f t="shared" si="7"/>
        <v>30.080558505453318</v>
      </c>
      <c r="F37">
        <f t="shared" si="8"/>
        <v>8.0558505453318219E-2</v>
      </c>
      <c r="G37">
        <f t="shared" si="13"/>
        <v>4.3165421414499834</v>
      </c>
      <c r="H37">
        <f t="shared" si="14"/>
        <v>4.3111931294699648</v>
      </c>
      <c r="I37">
        <f t="shared" si="14"/>
        <v>4.3111864928085337</v>
      </c>
      <c r="J37">
        <f t="shared" si="14"/>
        <v>4.311186484564022</v>
      </c>
      <c r="K37">
        <f t="shared" si="14"/>
        <v>4.3111864845537804</v>
      </c>
      <c r="L37">
        <f t="shared" si="14"/>
        <v>4.311186484553768</v>
      </c>
      <c r="M37">
        <f t="shared" si="14"/>
        <v>4.311186484553768</v>
      </c>
      <c r="N37">
        <f t="shared" si="28"/>
        <v>4.311186484553768</v>
      </c>
      <c r="O37">
        <f t="shared" si="28"/>
        <v>4.311186484553768</v>
      </c>
      <c r="P37">
        <f t="shared" si="28"/>
        <v>4.311186484553768</v>
      </c>
      <c r="Q37">
        <f t="shared" si="28"/>
        <v>4.311186484553768</v>
      </c>
      <c r="R37">
        <f t="shared" si="28"/>
        <v>4.311186484553768</v>
      </c>
      <c r="S37">
        <f t="shared" si="28"/>
        <v>4.311186484553768</v>
      </c>
      <c r="T37">
        <f t="shared" si="15"/>
        <v>3.5231264308916141E-2</v>
      </c>
      <c r="U37">
        <f t="shared" si="10"/>
        <v>2.0186622873165381</v>
      </c>
      <c r="V37">
        <f t="shared" si="16"/>
        <v>1.2007451305558201</v>
      </c>
      <c r="W37" s="1">
        <f t="shared" si="17"/>
        <v>1.2945142479049989</v>
      </c>
      <c r="X37">
        <f t="shared" si="18"/>
        <v>0.79749999999999988</v>
      </c>
      <c r="Y37">
        <f t="shared" si="27"/>
        <v>4.1899999999999995</v>
      </c>
      <c r="Z37">
        <f t="shared" si="19"/>
        <v>3.5737339793600616E-2</v>
      </c>
      <c r="AA37">
        <f t="shared" si="12"/>
        <v>2.0476591318949899</v>
      </c>
      <c r="AB37">
        <f t="shared" si="20"/>
        <v>1.2007667024680082</v>
      </c>
      <c r="AC37" s="1">
        <f t="shared" si="21"/>
        <v>1.2767860652130001</v>
      </c>
      <c r="AD37" s="2">
        <f t="shared" si="22"/>
        <v>73.156610453076567</v>
      </c>
      <c r="AE37">
        <f t="shared" si="23"/>
        <v>4.2903073967894043E-2</v>
      </c>
      <c r="AF37">
        <f t="shared" si="24"/>
        <v>2.2000000000000002</v>
      </c>
      <c r="AG37">
        <f t="shared" si="25"/>
        <v>2.2429030739678941</v>
      </c>
      <c r="AH37">
        <f t="shared" si="29"/>
        <v>4.0961645645053943</v>
      </c>
      <c r="AI37">
        <f t="shared" si="30"/>
        <v>7.1489449885520542E-2</v>
      </c>
      <c r="AJ37">
        <f t="shared" si="26"/>
        <v>2.2000000000000002</v>
      </c>
      <c r="AK37">
        <v>30.8</v>
      </c>
    </row>
    <row r="38" spans="1:37" x14ac:dyDescent="0.2">
      <c r="A38">
        <v>23</v>
      </c>
      <c r="B38">
        <f t="shared" si="4"/>
        <v>2.3000000000000003</v>
      </c>
      <c r="C38">
        <f t="shared" si="5"/>
        <v>7.6516984316339146E-2</v>
      </c>
      <c r="D38">
        <f t="shared" si="6"/>
        <v>4.3842295645204663</v>
      </c>
      <c r="E38">
        <f t="shared" si="7"/>
        <v>30.088037490005892</v>
      </c>
      <c r="F38">
        <f t="shared" si="8"/>
        <v>8.8037490005891783E-2</v>
      </c>
      <c r="G38">
        <f t="shared" si="13"/>
        <v>4.2906833937113582</v>
      </c>
      <c r="H38">
        <f t="shared" si="14"/>
        <v>4.2848399623247309</v>
      </c>
      <c r="I38">
        <f t="shared" si="14"/>
        <v>4.2848319933712409</v>
      </c>
      <c r="J38">
        <f t="shared" si="14"/>
        <v>4.2848319824887753</v>
      </c>
      <c r="K38">
        <f t="shared" si="14"/>
        <v>4.2848319824739152</v>
      </c>
      <c r="L38">
        <f t="shared" si="14"/>
        <v>4.2848319824738939</v>
      </c>
      <c r="M38">
        <f t="shared" si="14"/>
        <v>4.2848319824738939</v>
      </c>
      <c r="N38">
        <f t="shared" si="28"/>
        <v>4.2848319824738939</v>
      </c>
      <c r="O38">
        <f t="shared" si="28"/>
        <v>4.2848319824738939</v>
      </c>
      <c r="P38">
        <f t="shared" si="28"/>
        <v>4.2848319824738939</v>
      </c>
      <c r="Q38">
        <f t="shared" si="28"/>
        <v>4.2848319824738939</v>
      </c>
      <c r="R38">
        <f t="shared" si="28"/>
        <v>4.2848319824738939</v>
      </c>
      <c r="S38">
        <f t="shared" si="28"/>
        <v>4.2848319824738939</v>
      </c>
      <c r="T38">
        <f t="shared" si="15"/>
        <v>3.6937358689607049E-2</v>
      </c>
      <c r="U38">
        <f t="shared" si="10"/>
        <v>2.1164171778224632</v>
      </c>
      <c r="V38">
        <f t="shared" si="16"/>
        <v>1.2008190867138604</v>
      </c>
      <c r="W38" s="1">
        <f t="shared" si="17"/>
        <v>1.2945142479049987</v>
      </c>
      <c r="X38">
        <f t="shared" si="18"/>
        <v>0.79749999999999988</v>
      </c>
      <c r="Y38">
        <f t="shared" si="27"/>
        <v>4.1899999999999995</v>
      </c>
      <c r="Z38">
        <f t="shared" si="19"/>
        <v>3.735321263995528E-2</v>
      </c>
      <c r="AA38">
        <f t="shared" si="12"/>
        <v>2.140244556801512</v>
      </c>
      <c r="AB38">
        <f t="shared" si="20"/>
        <v>1.2008376444623796</v>
      </c>
      <c r="AC38" s="1">
        <f t="shared" si="21"/>
        <v>1.2806208492182383</v>
      </c>
      <c r="AD38" s="2">
        <f t="shared" si="22"/>
        <v>73.376333872125699</v>
      </c>
      <c r="AE38">
        <f t="shared" si="23"/>
        <v>4.4844713824002506E-2</v>
      </c>
      <c r="AF38">
        <f t="shared" si="24"/>
        <v>2.3000000000000003</v>
      </c>
      <c r="AG38">
        <f t="shared" si="25"/>
        <v>2.3448447138240027</v>
      </c>
      <c r="AH38">
        <f t="shared" si="29"/>
        <v>4.2826937731443957</v>
      </c>
      <c r="AI38">
        <f t="shared" si="30"/>
        <v>7.4744902712961775E-2</v>
      </c>
      <c r="AJ38">
        <f t="shared" si="26"/>
        <v>2.3000000000000003</v>
      </c>
      <c r="AK38">
        <v>30.8</v>
      </c>
    </row>
    <row r="39" spans="1:37" x14ac:dyDescent="0.2">
      <c r="A39">
        <v>24</v>
      </c>
      <c r="B39">
        <f t="shared" si="4"/>
        <v>2.4000000000000004</v>
      </c>
      <c r="C39">
        <f t="shared" si="5"/>
        <v>7.9829985712237331E-2</v>
      </c>
      <c r="D39">
        <f t="shared" si="6"/>
        <v>4.5740561604974435</v>
      </c>
      <c r="E39">
        <f t="shared" si="7"/>
        <v>30.095846889562686</v>
      </c>
      <c r="F39">
        <f t="shared" si="8"/>
        <v>9.5846889562686499E-2</v>
      </c>
      <c r="G39">
        <f t="shared" si="13"/>
        <v>4.2637651409617652</v>
      </c>
      <c r="H39">
        <f t="shared" si="14"/>
        <v>4.2574058404848181</v>
      </c>
      <c r="I39">
        <f t="shared" si="14"/>
        <v>4.2573963415777198</v>
      </c>
      <c r="J39">
        <f t="shared" si="14"/>
        <v>4.2573963273679469</v>
      </c>
      <c r="K39">
        <f t="shared" si="14"/>
        <v>4.257396327346691</v>
      </c>
      <c r="L39">
        <f t="shared" si="14"/>
        <v>4.2573963273466582</v>
      </c>
      <c r="M39">
        <f t="shared" si="14"/>
        <v>4.2573963273466582</v>
      </c>
      <c r="N39">
        <f t="shared" si="28"/>
        <v>4.2573963273466582</v>
      </c>
      <c r="O39">
        <f t="shared" si="28"/>
        <v>4.2573963273466582</v>
      </c>
      <c r="P39">
        <f t="shared" si="28"/>
        <v>4.2573963273466582</v>
      </c>
      <c r="Q39">
        <f t="shared" si="28"/>
        <v>4.2573963273466582</v>
      </c>
      <c r="R39">
        <f t="shared" si="28"/>
        <v>4.2573963273466582</v>
      </c>
      <c r="S39">
        <f t="shared" si="28"/>
        <v>4.2573963273466582</v>
      </c>
      <c r="T39">
        <f t="shared" si="15"/>
        <v>3.8658127108327604E-2</v>
      </c>
      <c r="U39">
        <f t="shared" si="10"/>
        <v>2.2150128535728055</v>
      </c>
      <c r="V39">
        <f t="shared" si="16"/>
        <v>1.2008972291602429</v>
      </c>
      <c r="W39" s="1">
        <f t="shared" si="17"/>
        <v>1.2945142479049985</v>
      </c>
      <c r="X39">
        <f t="shared" si="18"/>
        <v>0.79749999999999988</v>
      </c>
      <c r="Y39">
        <f t="shared" si="27"/>
        <v>4.1899999999999995</v>
      </c>
      <c r="Z39">
        <f t="shared" si="19"/>
        <v>3.8967951838588977E-2</v>
      </c>
      <c r="AA39">
        <f t="shared" si="12"/>
        <v>2.232765026562475</v>
      </c>
      <c r="AB39">
        <f t="shared" si="20"/>
        <v>1.2009116775800219</v>
      </c>
      <c r="AC39" s="1">
        <f t="shared" si="21"/>
        <v>1.2846250063266269</v>
      </c>
      <c r="AD39" s="2">
        <f t="shared" si="22"/>
        <v>73.605761941363312</v>
      </c>
      <c r="AE39">
        <f t="shared" si="23"/>
        <v>4.6785225745554757E-2</v>
      </c>
      <c r="AF39">
        <f t="shared" si="24"/>
        <v>2.4000000000000004</v>
      </c>
      <c r="AG39">
        <f t="shared" si="25"/>
        <v>2.4467852257455549</v>
      </c>
      <c r="AH39">
        <f t="shared" si="29"/>
        <v>4.4692684656609263</v>
      </c>
      <c r="AI39">
        <f t="shared" si="30"/>
        <v>7.8001149360410013E-2</v>
      </c>
      <c r="AJ39">
        <f t="shared" si="26"/>
        <v>2.4000000000000004</v>
      </c>
      <c r="AK39">
        <v>30.8</v>
      </c>
    </row>
    <row r="40" spans="1:37" x14ac:dyDescent="0.2">
      <c r="A40">
        <v>25</v>
      </c>
      <c r="B40">
        <f t="shared" si="4"/>
        <v>2.5</v>
      </c>
      <c r="C40">
        <f t="shared" si="5"/>
        <v>8.3141231888441219E-2</v>
      </c>
      <c r="D40">
        <f t="shared" si="6"/>
        <v>4.763782186827763</v>
      </c>
      <c r="E40">
        <f t="shared" si="7"/>
        <v>30.103986446980738</v>
      </c>
      <c r="F40">
        <f t="shared" si="8"/>
        <v>0.10398644698073767</v>
      </c>
      <c r="G40">
        <f t="shared" si="13"/>
        <v>4.2357990166751023</v>
      </c>
      <c r="H40">
        <f t="shared" si="14"/>
        <v>4.2289024649509646</v>
      </c>
      <c r="I40">
        <f t="shared" si="14"/>
        <v>4.2288912179605038</v>
      </c>
      <c r="J40">
        <f t="shared" si="14"/>
        <v>4.2288911995887979</v>
      </c>
      <c r="K40">
        <f t="shared" si="14"/>
        <v>4.2288911995587872</v>
      </c>
      <c r="L40">
        <f t="shared" si="14"/>
        <v>4.2288911995587384</v>
      </c>
      <c r="M40">
        <f t="shared" si="14"/>
        <v>4.2288911995587384</v>
      </c>
      <c r="N40">
        <f t="shared" si="28"/>
        <v>4.2288911995587384</v>
      </c>
      <c r="O40">
        <f t="shared" si="28"/>
        <v>4.2288911995587384</v>
      </c>
      <c r="P40">
        <f t="shared" si="28"/>
        <v>4.2288911995587384</v>
      </c>
      <c r="Q40">
        <f t="shared" si="28"/>
        <v>4.2288911995587384</v>
      </c>
      <c r="R40">
        <f t="shared" si="28"/>
        <v>4.2288911995587384</v>
      </c>
      <c r="S40">
        <f t="shared" si="28"/>
        <v>4.2288911995587384</v>
      </c>
      <c r="T40">
        <f t="shared" si="15"/>
        <v>4.0394371581596977E-2</v>
      </c>
      <c r="U40">
        <f t="shared" si="10"/>
        <v>2.3144952680844999</v>
      </c>
      <c r="V40">
        <f t="shared" si="16"/>
        <v>1.2009796892107618</v>
      </c>
      <c r="W40" s="1">
        <f t="shared" si="17"/>
        <v>1.2945142479049989</v>
      </c>
      <c r="X40">
        <f t="shared" si="18"/>
        <v>0.79749999999999988</v>
      </c>
      <c r="Y40">
        <f t="shared" si="27"/>
        <v>4.1899999999999995</v>
      </c>
      <c r="Z40">
        <f t="shared" si="19"/>
        <v>4.0581509521375E-2</v>
      </c>
      <c r="AA40">
        <f t="shared" si="12"/>
        <v>2.3252177984553555</v>
      </c>
      <c r="AB40">
        <f t="shared" si="20"/>
        <v>1.2009887938394912</v>
      </c>
      <c r="AC40" s="1">
        <f t="shared" si="21"/>
        <v>1.2887983989841874</v>
      </c>
      <c r="AD40" s="2">
        <f t="shared" si="22"/>
        <v>73.844886779294512</v>
      </c>
      <c r="AE40">
        <f t="shared" si="23"/>
        <v>4.8724561855758249E-2</v>
      </c>
      <c r="AF40">
        <f t="shared" si="24"/>
        <v>2.5</v>
      </c>
      <c r="AG40">
        <f t="shared" si="25"/>
        <v>2.5487245618557584</v>
      </c>
      <c r="AH40">
        <f t="shared" si="29"/>
        <v>4.6558906551071599</v>
      </c>
      <c r="AI40">
        <f t="shared" si="30"/>
        <v>8.1258224961217471E-2</v>
      </c>
      <c r="AJ40">
        <f t="shared" si="26"/>
        <v>2.5</v>
      </c>
      <c r="AK40">
        <v>30.8</v>
      </c>
    </row>
    <row r="41" spans="1:37" x14ac:dyDescent="0.2">
      <c r="A41">
        <v>26</v>
      </c>
      <c r="B41">
        <f t="shared" si="4"/>
        <v>2.6</v>
      </c>
      <c r="C41">
        <f t="shared" si="5"/>
        <v>8.645065168737405E-2</v>
      </c>
      <c r="D41">
        <f t="shared" si="6"/>
        <v>4.9534035663623515</v>
      </c>
      <c r="E41">
        <f t="shared" si="7"/>
        <v>30.112455894529759</v>
      </c>
      <c r="F41">
        <f t="shared" si="8"/>
        <v>0.11245589452975935</v>
      </c>
      <c r="G41">
        <f t="shared" si="13"/>
        <v>4.206797133309303</v>
      </c>
      <c r="H41">
        <f t="shared" si="14"/>
        <v>4.1993420183946624</v>
      </c>
      <c r="I41">
        <f t="shared" si="14"/>
        <v>4.1993287832882702</v>
      </c>
      <c r="J41">
        <f t="shared" si="14"/>
        <v>4.1993287597501254</v>
      </c>
      <c r="K41">
        <f t="shared" si="14"/>
        <v>4.1993287597082638</v>
      </c>
      <c r="L41">
        <f t="shared" si="14"/>
        <v>4.1993287597081892</v>
      </c>
      <c r="M41">
        <f t="shared" si="14"/>
        <v>4.1993287597081892</v>
      </c>
      <c r="N41">
        <f t="shared" si="28"/>
        <v>4.1993287597081892</v>
      </c>
      <c r="O41">
        <f t="shared" si="28"/>
        <v>4.1993287597081892</v>
      </c>
      <c r="P41">
        <f t="shared" si="28"/>
        <v>4.1993287597081892</v>
      </c>
      <c r="Q41">
        <f t="shared" si="28"/>
        <v>4.1993287597081892</v>
      </c>
      <c r="R41">
        <f t="shared" si="28"/>
        <v>4.1993287597081892</v>
      </c>
      <c r="S41">
        <f t="shared" si="28"/>
        <v>4.1993287597081892</v>
      </c>
      <c r="T41">
        <f t="shared" si="15"/>
        <v>4.2146917581530684E-2</v>
      </c>
      <c r="U41">
        <f t="shared" si="10"/>
        <v>2.4149117188207936</v>
      </c>
      <c r="V41">
        <f t="shared" si="16"/>
        <v>1.2010666070333287</v>
      </c>
      <c r="W41" s="1">
        <f t="shared" si="17"/>
        <v>1.2945142479049987</v>
      </c>
      <c r="X41">
        <f t="shared" si="18"/>
        <v>0.79749999999999988</v>
      </c>
      <c r="Y41">
        <f t="shared" si="27"/>
        <v>4.1899999999999995</v>
      </c>
      <c r="Z41">
        <f t="shared" si="19"/>
        <v>4.2193837998915414E-2</v>
      </c>
      <c r="AA41">
        <f t="shared" si="12"/>
        <v>2.4176001399983367</v>
      </c>
      <c r="AB41">
        <f t="shared" si="20"/>
        <v>1.2010689849379401</v>
      </c>
      <c r="AC41" s="1">
        <f t="shared" si="21"/>
        <v>1.2931408839808756</v>
      </c>
      <c r="AD41" s="2">
        <f t="shared" si="22"/>
        <v>74.09370018034619</v>
      </c>
      <c r="AE41">
        <f t="shared" si="23"/>
        <v>5.0662674424609588E-2</v>
      </c>
      <c r="AF41">
        <f t="shared" si="24"/>
        <v>2.6</v>
      </c>
      <c r="AG41">
        <f t="shared" si="25"/>
        <v>2.6506626744246096</v>
      </c>
      <c r="AH41">
        <f t="shared" si="29"/>
        <v>4.8425623591152842</v>
      </c>
      <c r="AI41">
        <f t="shared" si="30"/>
        <v>8.4516164728670379E-2</v>
      </c>
      <c r="AJ41">
        <f t="shared" si="26"/>
        <v>2.6</v>
      </c>
      <c r="AK41">
        <v>30.8</v>
      </c>
    </row>
    <row r="42" spans="1:37" x14ac:dyDescent="0.2">
      <c r="A42">
        <v>27</v>
      </c>
      <c r="B42">
        <f t="shared" si="4"/>
        <v>2.7</v>
      </c>
      <c r="C42">
        <f t="shared" si="5"/>
        <v>8.9758174189950538E-2</v>
      </c>
      <c r="D42">
        <f t="shared" si="6"/>
        <v>5.1429162356170925</v>
      </c>
      <c r="E42">
        <f t="shared" si="7"/>
        <v>30.121254953935768</v>
      </c>
      <c r="F42">
        <f t="shared" si="8"/>
        <v>0.12125495393576813</v>
      </c>
      <c r="G42">
        <f t="shared" si="13"/>
        <v>4.17677208033213</v>
      </c>
      <c r="H42">
        <f t="shared" si="14"/>
        <v>4.1687371631612145</v>
      </c>
      <c r="I42">
        <f t="shared" si="14"/>
        <v>4.1687216764822956</v>
      </c>
      <c r="J42">
        <f t="shared" si="14"/>
        <v>4.168721646575281</v>
      </c>
      <c r="K42">
        <f t="shared" si="14"/>
        <v>4.1687216465175263</v>
      </c>
      <c r="L42">
        <f t="shared" si="14"/>
        <v>4.1687216465174144</v>
      </c>
      <c r="M42">
        <f t="shared" si="14"/>
        <v>4.1687216465174144</v>
      </c>
      <c r="N42">
        <f t="shared" si="28"/>
        <v>4.1687216465174144</v>
      </c>
      <c r="O42">
        <f t="shared" si="28"/>
        <v>4.1687216465174144</v>
      </c>
      <c r="P42">
        <f t="shared" si="28"/>
        <v>4.1687216465174144</v>
      </c>
      <c r="Q42">
        <f t="shared" si="28"/>
        <v>4.1687216465174144</v>
      </c>
      <c r="R42">
        <f t="shared" si="28"/>
        <v>4.1687216465174144</v>
      </c>
      <c r="S42">
        <f t="shared" si="28"/>
        <v>4.1687216465174144</v>
      </c>
      <c r="T42">
        <f t="shared" si="15"/>
        <v>4.3916615589341179E-2</v>
      </c>
      <c r="U42">
        <f t="shared" si="10"/>
        <v>2.5163109362029004</v>
      </c>
      <c r="V42">
        <f t="shared" si="16"/>
        <v>1.2011581321459888</v>
      </c>
      <c r="W42" s="1">
        <f t="shared" si="17"/>
        <v>1.2945142479049987</v>
      </c>
      <c r="X42">
        <f t="shared" si="18"/>
        <v>0.79749999999999988</v>
      </c>
      <c r="Y42">
        <f t="shared" si="27"/>
        <v>4.1899999999999995</v>
      </c>
      <c r="Z42">
        <f t="shared" si="19"/>
        <v>4.3804889767439958E-2</v>
      </c>
      <c r="AA42">
        <f t="shared" si="12"/>
        <v>2.5099093293455965</v>
      </c>
      <c r="AB42">
        <f t="shared" si="20"/>
        <v>1.2011522422533485</v>
      </c>
      <c r="AC42" s="1">
        <f t="shared" si="21"/>
        <v>1.2976523124748174</v>
      </c>
      <c r="AD42" s="2">
        <f t="shared" si="22"/>
        <v>74.352193616255647</v>
      </c>
      <c r="AE42">
        <f t="shared" si="23"/>
        <v>5.2599515874642358E-2</v>
      </c>
      <c r="AF42">
        <f t="shared" si="24"/>
        <v>2.7</v>
      </c>
      <c r="AG42">
        <f t="shared" si="25"/>
        <v>2.7525995158746426</v>
      </c>
      <c r="AH42">
        <f t="shared" si="29"/>
        <v>5.0292856000986683</v>
      </c>
      <c r="AI42">
        <f t="shared" si="30"/>
        <v>8.7775003959499817E-2</v>
      </c>
      <c r="AJ42">
        <f t="shared" si="26"/>
        <v>2.7</v>
      </c>
      <c r="AK42">
        <v>30.8</v>
      </c>
    </row>
    <row r="43" spans="1:37" x14ac:dyDescent="0.2">
      <c r="A43">
        <v>28</v>
      </c>
      <c r="B43">
        <f t="shared" si="4"/>
        <v>2.8000000000000003</v>
      </c>
      <c r="C43">
        <f t="shared" si="5"/>
        <v>9.3063728724417955E-2</v>
      </c>
      <c r="D43">
        <f t="shared" si="6"/>
        <v>5.3323161452793979</v>
      </c>
      <c r="E43">
        <f t="shared" si="7"/>
        <v>30.13038333642637</v>
      </c>
      <c r="F43">
        <f t="shared" si="8"/>
        <v>0.13038333642636957</v>
      </c>
      <c r="G43">
        <f t="shared" si="13"/>
        <v>4.145736922172925</v>
      </c>
      <c r="H43">
        <f t="shared" si="14"/>
        <v>4.1371010391979519</v>
      </c>
      <c r="I43">
        <f t="shared" si="14"/>
        <v>4.1370830124507076</v>
      </c>
      <c r="J43">
        <f t="shared" si="14"/>
        <v>4.1370829747425342</v>
      </c>
      <c r="K43">
        <f t="shared" si="14"/>
        <v>4.1370829746636568</v>
      </c>
      <c r="L43">
        <f t="shared" si="14"/>
        <v>4.1370829746634907</v>
      </c>
      <c r="M43">
        <f t="shared" si="14"/>
        <v>4.1370829746634907</v>
      </c>
      <c r="N43">
        <f t="shared" si="28"/>
        <v>4.1370829746634907</v>
      </c>
      <c r="O43">
        <f t="shared" si="28"/>
        <v>4.1370829746634907</v>
      </c>
      <c r="P43">
        <f t="shared" si="28"/>
        <v>4.1370829746634907</v>
      </c>
      <c r="Q43">
        <f t="shared" si="28"/>
        <v>4.1370829746634907</v>
      </c>
      <c r="R43">
        <f t="shared" si="28"/>
        <v>4.1370829746634907</v>
      </c>
      <c r="S43">
        <f t="shared" si="28"/>
        <v>4.1370829746634907</v>
      </c>
      <c r="T43">
        <f t="shared" si="15"/>
        <v>4.5704342735535919E-2</v>
      </c>
      <c r="U43">
        <f t="shared" si="10"/>
        <v>2.6187431775891974</v>
      </c>
      <c r="V43">
        <f t="shared" si="16"/>
        <v>1.2012544239565512</v>
      </c>
      <c r="W43" s="1">
        <f t="shared" si="17"/>
        <v>1.2945142479049987</v>
      </c>
      <c r="X43">
        <f t="shared" si="18"/>
        <v>0.79749999999999988</v>
      </c>
      <c r="Y43">
        <f t="shared" si="27"/>
        <v>4.1899999999999995</v>
      </c>
      <c r="Z43">
        <f t="shared" si="19"/>
        <v>4.5414617515639938E-2</v>
      </c>
      <c r="AA43">
        <f t="shared" si="12"/>
        <v>2.6021426556788763</v>
      </c>
      <c r="AB43">
        <f t="shared" si="20"/>
        <v>1.2012385568468318</v>
      </c>
      <c r="AC43" s="1">
        <f t="shared" si="21"/>
        <v>1.302332530017466</v>
      </c>
      <c r="AD43" s="2">
        <f t="shared" si="22"/>
        <v>74.620358237511979</v>
      </c>
      <c r="AE43">
        <f t="shared" si="23"/>
        <v>5.4535038786630873E-2</v>
      </c>
      <c r="AF43">
        <f t="shared" si="24"/>
        <v>2.8000000000000003</v>
      </c>
      <c r="AG43">
        <f t="shared" si="25"/>
        <v>2.8545350387866311</v>
      </c>
      <c r="AH43">
        <f t="shared" si="29"/>
        <v>5.2160624054543101</v>
      </c>
      <c r="AI43">
        <f t="shared" si="30"/>
        <v>9.1034778037415096E-2</v>
      </c>
      <c r="AJ43">
        <f t="shared" si="26"/>
        <v>2.8000000000000003</v>
      </c>
      <c r="AK43">
        <v>30.8</v>
      </c>
    </row>
    <row r="44" spans="1:37" x14ac:dyDescent="0.2">
      <c r="A44">
        <v>29</v>
      </c>
      <c r="B44">
        <f t="shared" si="4"/>
        <v>2.9000000000000004</v>
      </c>
      <c r="C44">
        <f t="shared" si="5"/>
        <v>9.6367244875117317E-2</v>
      </c>
      <c r="D44">
        <f t="shared" si="6"/>
        <v>5.5215992607102065</v>
      </c>
      <c r="E44">
        <f t="shared" si="7"/>
        <v>30.139840742777658</v>
      </c>
      <c r="F44">
        <f t="shared" si="8"/>
        <v>0.13984074277765757</v>
      </c>
      <c r="G44">
        <f t="shared" si="13"/>
        <v>4.1137051961011819</v>
      </c>
      <c r="H44">
        <f t="shared" si="14"/>
        <v>4.1044472619084713</v>
      </c>
      <c r="I44">
        <f t="shared" si="14"/>
        <v>4.1044263798407901</v>
      </c>
      <c r="J44">
        <f t="shared" si="14"/>
        <v>4.1044263326330075</v>
      </c>
      <c r="K44">
        <f t="shared" si="14"/>
        <v>4.1044263325262849</v>
      </c>
      <c r="L44">
        <f t="shared" si="14"/>
        <v>4.1044263325260433</v>
      </c>
      <c r="M44">
        <f t="shared" si="14"/>
        <v>4.1044263325260433</v>
      </c>
      <c r="N44">
        <f t="shared" si="28"/>
        <v>4.1044263325260433</v>
      </c>
      <c r="O44">
        <f t="shared" si="28"/>
        <v>4.1044263325260433</v>
      </c>
      <c r="P44">
        <f t="shared" si="28"/>
        <v>4.1044263325260433</v>
      </c>
      <c r="Q44">
        <f t="shared" si="28"/>
        <v>4.1044263325260433</v>
      </c>
      <c r="R44">
        <f t="shared" si="28"/>
        <v>4.1044263325260433</v>
      </c>
      <c r="S44">
        <f t="shared" si="28"/>
        <v>4.1044263325260433</v>
      </c>
      <c r="T44">
        <f t="shared" si="15"/>
        <v>4.7511004534049002E-2</v>
      </c>
      <c r="U44">
        <f t="shared" si="10"/>
        <v>2.7222603266365812</v>
      </c>
      <c r="V44">
        <f t="shared" si="16"/>
        <v>1.2013556523473221</v>
      </c>
      <c r="W44" s="1">
        <f t="shared" si="17"/>
        <v>1.2945142479049985</v>
      </c>
      <c r="X44">
        <f t="shared" si="18"/>
        <v>0.79749999999999988</v>
      </c>
      <c r="Y44">
        <f t="shared" si="27"/>
        <v>4.1899999999999995</v>
      </c>
      <c r="Z44">
        <f t="shared" si="19"/>
        <v>4.7022974131434622E-2</v>
      </c>
      <c r="AA44">
        <f t="shared" si="12"/>
        <v>2.6942974195951712</v>
      </c>
      <c r="AB44">
        <f t="shared" si="20"/>
        <v>1.201327919465033</v>
      </c>
      <c r="AC44" s="1">
        <f t="shared" si="21"/>
        <v>1.3071813765796518</v>
      </c>
      <c r="AD44" s="2">
        <f t="shared" si="22"/>
        <v>74.898184874848738</v>
      </c>
      <c r="AE44">
        <f t="shared" si="23"/>
        <v>5.6469195905248348E-2</v>
      </c>
      <c r="AF44">
        <f t="shared" si="24"/>
        <v>2.9000000000000004</v>
      </c>
      <c r="AG44">
        <f t="shared" si="25"/>
        <v>2.9564691959052487</v>
      </c>
      <c r="AH44">
        <f t="shared" si="29"/>
        <v>5.4028948077666534</v>
      </c>
      <c r="AI44">
        <f t="shared" si="30"/>
        <v>9.4295522436660797E-2</v>
      </c>
      <c r="AJ44">
        <f t="shared" si="26"/>
        <v>2.9000000000000004</v>
      </c>
      <c r="AK44">
        <v>30.8</v>
      </c>
    </row>
    <row r="45" spans="1:37" x14ac:dyDescent="0.2">
      <c r="A45">
        <v>30</v>
      </c>
      <c r="B45">
        <f t="shared" si="4"/>
        <v>3</v>
      </c>
      <c r="C45">
        <f t="shared" si="5"/>
        <v>9.9668652491162038E-2</v>
      </c>
      <c r="D45">
        <f t="shared" si="6"/>
        <v>5.7107615624412436</v>
      </c>
      <c r="E45">
        <f t="shared" si="7"/>
        <v>30.14962686336267</v>
      </c>
      <c r="F45">
        <f t="shared" si="8"/>
        <v>0.14962686336266984</v>
      </c>
      <c r="G45">
        <f t="shared" si="13"/>
        <v>4.0806909100328932</v>
      </c>
      <c r="H45">
        <f t="shared" si="14"/>
        <v>4.0707899199338833</v>
      </c>
      <c r="I45">
        <f t="shared" si="14"/>
        <v>4.0707658387096322</v>
      </c>
      <c r="J45">
        <f t="shared" si="14"/>
        <v>4.0707657799963872</v>
      </c>
      <c r="K45">
        <f t="shared" si="14"/>
        <v>4.0707657798532368</v>
      </c>
      <c r="L45">
        <f t="shared" si="14"/>
        <v>4.0707657798528878</v>
      </c>
      <c r="M45">
        <f t="shared" si="14"/>
        <v>4.0707657798528869</v>
      </c>
      <c r="N45">
        <f t="shared" si="28"/>
        <v>4.0707657798528869</v>
      </c>
      <c r="O45">
        <f t="shared" si="28"/>
        <v>4.0707657798528869</v>
      </c>
      <c r="P45">
        <f t="shared" si="28"/>
        <v>4.0707657798528869</v>
      </c>
      <c r="Q45">
        <f t="shared" si="28"/>
        <v>4.0707657798528869</v>
      </c>
      <c r="R45">
        <f t="shared" si="28"/>
        <v>4.0707657798528869</v>
      </c>
      <c r="S45">
        <f t="shared" si="28"/>
        <v>4.0707657798528869</v>
      </c>
      <c r="T45">
        <f t="shared" si="15"/>
        <v>4.933753671815469E-2</v>
      </c>
      <c r="U45">
        <f t="shared" si="10"/>
        <v>2.8269159984936638</v>
      </c>
      <c r="V45">
        <f t="shared" si="16"/>
        <v>1.2014619983087846</v>
      </c>
      <c r="W45" s="1">
        <f t="shared" si="17"/>
        <v>1.2945142479049987</v>
      </c>
      <c r="X45">
        <f t="shared" si="18"/>
        <v>0.79749999999999988</v>
      </c>
      <c r="Y45">
        <f t="shared" si="27"/>
        <v>4.1899999999999995</v>
      </c>
      <c r="Z45">
        <f t="shared" si="19"/>
        <v>4.862991270866808E-2</v>
      </c>
      <c r="AA45">
        <f t="shared" si="12"/>
        <v>2.7863709334904518</v>
      </c>
      <c r="AB45">
        <f t="shared" si="20"/>
        <v>1.2014203205425911</v>
      </c>
      <c r="AC45" s="1">
        <f t="shared" si="21"/>
        <v>1.3121986865784958</v>
      </c>
      <c r="AD45" s="2">
        <f t="shared" si="22"/>
        <v>75.185664040786008</v>
      </c>
      <c r="AE45">
        <f t="shared" si="23"/>
        <v>5.840194014467795E-2</v>
      </c>
      <c r="AF45" s="3">
        <f t="shared" si="24"/>
        <v>3</v>
      </c>
      <c r="AG45" s="3">
        <f t="shared" si="25"/>
        <v>3.058401940144678</v>
      </c>
      <c r="AH45">
        <f t="shared" ref="AH45:AH53" si="31">180/3.1415*AI45</f>
        <v>5.5897848450127965</v>
      </c>
      <c r="AI45">
        <f t="shared" ref="AI45:AI53" si="32">ASIN(AJ45/AK45)</f>
        <v>9.7557272725598346E-2</v>
      </c>
      <c r="AJ45">
        <f t="shared" si="26"/>
        <v>3</v>
      </c>
      <c r="AK45">
        <v>30.8</v>
      </c>
    </row>
    <row r="46" spans="1:37" x14ac:dyDescent="0.2">
      <c r="A46">
        <v>31</v>
      </c>
      <c r="B46">
        <f t="shared" si="4"/>
        <v>3.1</v>
      </c>
      <c r="C46">
        <f t="shared" si="5"/>
        <v>0.10296788169503178</v>
      </c>
      <c r="D46">
        <f t="shared" si="6"/>
        <v>5.8997990466674253</v>
      </c>
      <c r="E46">
        <f t="shared" si="7"/>
        <v>30.159741378201506</v>
      </c>
      <c r="F46">
        <f t="shared" si="8"/>
        <v>0.15974137820150602</v>
      </c>
      <c r="G46">
        <f t="shared" si="13"/>
        <v>4.0467085402650333</v>
      </c>
      <c r="H46">
        <f t="shared" si="14"/>
        <v>4.0361435728614214</v>
      </c>
      <c r="I46">
        <f t="shared" si="14"/>
        <v>4.0361159181127171</v>
      </c>
      <c r="J46">
        <f t="shared" si="14"/>
        <v>4.0361158455339536</v>
      </c>
      <c r="K46">
        <f t="shared" si="14"/>
        <v>4.0361158453434713</v>
      </c>
      <c r="L46">
        <f t="shared" si="14"/>
        <v>4.0361158453429713</v>
      </c>
      <c r="M46">
        <f t="shared" si="14"/>
        <v>4.0361158453429704</v>
      </c>
      <c r="N46">
        <f t="shared" si="28"/>
        <v>4.0361158453429704</v>
      </c>
      <c r="O46">
        <f t="shared" si="28"/>
        <v>4.0361158453429704</v>
      </c>
      <c r="P46">
        <f t="shared" si="28"/>
        <v>4.0361158453429704</v>
      </c>
      <c r="Q46">
        <f t="shared" si="28"/>
        <v>4.0361158453429704</v>
      </c>
      <c r="R46">
        <f t="shared" si="28"/>
        <v>4.0361158453429704</v>
      </c>
      <c r="S46">
        <f t="shared" si="28"/>
        <v>4.0361158453429704</v>
      </c>
      <c r="T46">
        <f t="shared" si="15"/>
        <v>5.1184907186693933E-2</v>
      </c>
      <c r="U46">
        <f t="shared" si="10"/>
        <v>2.9327656513146292</v>
      </c>
      <c r="V46">
        <f t="shared" si="16"/>
        <v>1.2015736546264881</v>
      </c>
      <c r="W46" s="1">
        <f t="shared" si="17"/>
        <v>1.2945142479049989</v>
      </c>
      <c r="X46">
        <f t="shared" si="18"/>
        <v>0.69750000000000001</v>
      </c>
      <c r="Y46">
        <f>$AQ$4</f>
        <v>3.79</v>
      </c>
      <c r="Z46">
        <f t="shared" si="19"/>
        <v>5.2822196298237006E-2</v>
      </c>
      <c r="AA46">
        <f t="shared" si="12"/>
        <v>3.0265781740196278</v>
      </c>
      <c r="AB46">
        <f t="shared" si="20"/>
        <v>1.2016760591462374</v>
      </c>
      <c r="AC46" s="1">
        <f t="shared" si="21"/>
        <v>1.2570132766446709</v>
      </c>
      <c r="AD46" s="2">
        <f t="shared" si="22"/>
        <v>72.023679705885968</v>
      </c>
      <c r="AE46">
        <f t="shared" si="23"/>
        <v>6.3445654896389245E-2</v>
      </c>
      <c r="AF46">
        <f t="shared" si="24"/>
        <v>3.1</v>
      </c>
      <c r="AG46">
        <f t="shared" si="25"/>
        <v>3.1634456548963894</v>
      </c>
      <c r="AH46">
        <f t="shared" si="31"/>
        <v>5.7286092412669438</v>
      </c>
      <c r="AI46">
        <f t="shared" si="32"/>
        <v>9.9980144063556139E-2</v>
      </c>
      <c r="AJ46">
        <f t="shared" si="26"/>
        <v>3.1</v>
      </c>
      <c r="AK46">
        <v>31.057873275945905</v>
      </c>
    </row>
    <row r="47" spans="1:37" x14ac:dyDescent="0.2">
      <c r="A47">
        <v>32</v>
      </c>
      <c r="B47">
        <f t="shared" si="4"/>
        <v>3.2</v>
      </c>
      <c r="C47">
        <f t="shared" si="5"/>
        <v>0.10626486289107881</v>
      </c>
      <c r="D47">
        <f t="shared" si="6"/>
        <v>6.0887077257342623</v>
      </c>
      <c r="E47">
        <f t="shared" si="7"/>
        <v>30.170183957012924</v>
      </c>
      <c r="F47">
        <f t="shared" si="8"/>
        <v>0.17018395701292377</v>
      </c>
      <c r="G47">
        <f t="shared" si="13"/>
        <v>4.0117730291396185</v>
      </c>
      <c r="H47">
        <f t="shared" si="14"/>
        <v>4.0005232488618905</v>
      </c>
      <c r="I47">
        <f t="shared" si="14"/>
        <v>4.000491613611092</v>
      </c>
      <c r="J47">
        <f t="shared" si="14"/>
        <v>4.0004915243994548</v>
      </c>
      <c r="K47">
        <f t="shared" si="14"/>
        <v>4.0004915241478756</v>
      </c>
      <c r="L47">
        <f t="shared" si="14"/>
        <v>4.0004915241471659</v>
      </c>
      <c r="M47">
        <f t="shared" si="14"/>
        <v>4.0004915241471641</v>
      </c>
      <c r="N47">
        <f t="shared" si="28"/>
        <v>4.0004915241471641</v>
      </c>
      <c r="O47">
        <f t="shared" si="28"/>
        <v>4.0004915241471641</v>
      </c>
      <c r="P47">
        <f t="shared" si="28"/>
        <v>4.0004915241471641</v>
      </c>
      <c r="Q47">
        <f t="shared" si="28"/>
        <v>4.0004915241471641</v>
      </c>
      <c r="R47">
        <f t="shared" si="28"/>
        <v>4.0004915241471641</v>
      </c>
      <c r="S47">
        <f t="shared" si="28"/>
        <v>4.0004915241471641</v>
      </c>
      <c r="T47">
        <f t="shared" si="15"/>
        <v>5.3054118069888162E-2</v>
      </c>
      <c r="U47">
        <f t="shared" si="10"/>
        <v>3.0398667046251373</v>
      </c>
      <c r="V47">
        <f t="shared" si="16"/>
        <v>1.2016908266258466</v>
      </c>
      <c r="W47" s="1">
        <f t="shared" si="17"/>
        <v>1.2945142479049987</v>
      </c>
      <c r="X47">
        <f t="shared" si="18"/>
        <v>0.69750000000000001</v>
      </c>
      <c r="Y47">
        <f t="shared" ref="Y47:Y55" si="33">$AQ$4</f>
        <v>3.79</v>
      </c>
      <c r="Z47">
        <f t="shared" si="19"/>
        <v>5.4508910370680716E-2</v>
      </c>
      <c r="AA47">
        <f t="shared" si="12"/>
        <v>3.1232226219075372</v>
      </c>
      <c r="AB47">
        <f t="shared" si="20"/>
        <v>1.2017849424948717</v>
      </c>
      <c r="AC47" s="1">
        <f t="shared" si="21"/>
        <v>1.2623722533477106</v>
      </c>
      <c r="AD47" s="2">
        <f t="shared" si="22"/>
        <v>72.330735509338822</v>
      </c>
      <c r="AE47">
        <f t="shared" si="23"/>
        <v>6.5475552746058263E-2</v>
      </c>
      <c r="AF47">
        <f t="shared" si="24"/>
        <v>3.2</v>
      </c>
      <c r="AG47">
        <f t="shared" si="25"/>
        <v>3.2654755527460586</v>
      </c>
      <c r="AH47">
        <f t="shared" si="31"/>
        <v>5.9140517218555617</v>
      </c>
      <c r="AI47">
        <f t="shared" si="32"/>
        <v>0.10321663046782915</v>
      </c>
      <c r="AJ47">
        <f t="shared" si="26"/>
        <v>3.2</v>
      </c>
      <c r="AK47">
        <v>31.057873275945905</v>
      </c>
    </row>
    <row r="48" spans="1:37" x14ac:dyDescent="0.2">
      <c r="A48">
        <v>33</v>
      </c>
      <c r="B48">
        <f t="shared" si="4"/>
        <v>3.3000000000000003</v>
      </c>
      <c r="C48">
        <f t="shared" si="5"/>
        <v>0.10955952677394436</v>
      </c>
      <c r="D48">
        <f t="shared" si="6"/>
        <v>6.2774836286200797</v>
      </c>
      <c r="E48">
        <f t="shared" si="7"/>
        <v>30.180954259267548</v>
      </c>
      <c r="F48">
        <f t="shared" si="8"/>
        <v>0.18095425926754771</v>
      </c>
      <c r="G48">
        <f t="shared" si="13"/>
        <v>3.9758997826376792</v>
      </c>
      <c r="H48">
        <f t="shared" si="14"/>
        <v>3.9639444422562939</v>
      </c>
      <c r="I48">
        <f t="shared" si="14"/>
        <v>3.963908384696528</v>
      </c>
      <c r="J48">
        <f t="shared" si="14"/>
        <v>3.9639082756171784</v>
      </c>
      <c r="K48">
        <f t="shared" si="14"/>
        <v>3.9639082752871952</v>
      </c>
      <c r="L48">
        <f t="shared" si="14"/>
        <v>3.9639082752861965</v>
      </c>
      <c r="M48">
        <f t="shared" si="14"/>
        <v>3.9639082752861938</v>
      </c>
      <c r="N48">
        <f t="shared" ref="N48:S63" si="34">(($F$4*SQRT($G$15)-$F48)/$F$4)^2*(COS(ASIN(SIN($C48)/SQRT(M48))))^2</f>
        <v>3.9639082752861938</v>
      </c>
      <c r="O48">
        <f t="shared" si="34"/>
        <v>3.9639082752861938</v>
      </c>
      <c r="P48">
        <f t="shared" si="34"/>
        <v>3.9639082752861938</v>
      </c>
      <c r="Q48">
        <f t="shared" si="34"/>
        <v>3.9639082752861938</v>
      </c>
      <c r="R48">
        <f t="shared" si="34"/>
        <v>3.9639082752861938</v>
      </c>
      <c r="S48">
        <f t="shared" si="34"/>
        <v>3.9639082752861938</v>
      </c>
      <c r="T48">
        <f t="shared" si="15"/>
        <v>5.4946207924852358E-2</v>
      </c>
      <c r="U48">
        <f t="shared" si="10"/>
        <v>3.1482786651196641</v>
      </c>
      <c r="V48">
        <f t="shared" si="16"/>
        <v>1.2018137329800604</v>
      </c>
      <c r="W48" s="1">
        <f t="shared" si="17"/>
        <v>1.2945142479049987</v>
      </c>
      <c r="X48">
        <f t="shared" si="18"/>
        <v>0.69750000000000001</v>
      </c>
      <c r="Y48">
        <f t="shared" si="33"/>
        <v>3.79</v>
      </c>
      <c r="Z48">
        <f t="shared" si="19"/>
        <v>5.6194001473013774E-2</v>
      </c>
      <c r="AA48">
        <f t="shared" si="12"/>
        <v>3.219774077715257</v>
      </c>
      <c r="AB48">
        <f t="shared" si="20"/>
        <v>1.2018971555574882</v>
      </c>
      <c r="AC48" s="1">
        <f t="shared" si="21"/>
        <v>1.2678993272708865</v>
      </c>
      <c r="AD48" s="2">
        <f t="shared" si="22"/>
        <v>72.647422858112222</v>
      </c>
      <c r="AE48">
        <f t="shared" si="23"/>
        <v>6.7503870534817073E-2</v>
      </c>
      <c r="AF48">
        <f t="shared" si="24"/>
        <v>3.3000000000000003</v>
      </c>
      <c r="AG48">
        <f t="shared" si="25"/>
        <v>3.3675038705348173</v>
      </c>
      <c r="AH48">
        <f t="shared" si="31"/>
        <v>6.0995563932748915</v>
      </c>
      <c r="AI48">
        <f t="shared" si="32"/>
        <v>0.1064542022748504</v>
      </c>
      <c r="AJ48">
        <f t="shared" si="26"/>
        <v>3.3000000000000003</v>
      </c>
      <c r="AK48">
        <v>31.057873275945905</v>
      </c>
    </row>
    <row r="49" spans="1:37" x14ac:dyDescent="0.2">
      <c r="A49">
        <v>34</v>
      </c>
      <c r="B49">
        <f t="shared" si="4"/>
        <v>3.4000000000000004</v>
      </c>
      <c r="C49">
        <f t="shared" si="5"/>
        <v>0.11285180433688263</v>
      </c>
      <c r="D49">
        <f t="shared" si="6"/>
        <v>6.4661228014129781</v>
      </c>
      <c r="E49">
        <f t="shared" si="7"/>
        <v>30.19205193424256</v>
      </c>
      <c r="F49">
        <f t="shared" si="8"/>
        <v>0.19205193424255995</v>
      </c>
      <c r="G49">
        <f t="shared" si="13"/>
        <v>3.9391046679043966</v>
      </c>
      <c r="H49">
        <f t="shared" si="14"/>
        <v>3.9264231110129142</v>
      </c>
      <c r="I49">
        <f t="shared" si="14"/>
        <v>3.9263821521349107</v>
      </c>
      <c r="J49">
        <f t="shared" si="14"/>
        <v>3.9263820194173222</v>
      </c>
      <c r="K49">
        <f t="shared" si="14"/>
        <v>3.9263820189872778</v>
      </c>
      <c r="L49">
        <f t="shared" si="14"/>
        <v>3.9263820189858842</v>
      </c>
      <c r="M49">
        <f t="shared" si="14"/>
        <v>3.9263820189858798</v>
      </c>
      <c r="N49">
        <f t="shared" si="34"/>
        <v>3.9263820189858798</v>
      </c>
      <c r="O49">
        <f t="shared" si="34"/>
        <v>3.9263820189858798</v>
      </c>
      <c r="P49">
        <f t="shared" si="34"/>
        <v>3.9263820189858798</v>
      </c>
      <c r="Q49">
        <f t="shared" si="34"/>
        <v>3.9263820189858798</v>
      </c>
      <c r="R49">
        <f t="shared" si="34"/>
        <v>3.9263820189858798</v>
      </c>
      <c r="S49">
        <f t="shared" si="34"/>
        <v>3.9263820189858798</v>
      </c>
      <c r="T49">
        <f t="shared" si="15"/>
        <v>5.6862254071835067E-2</v>
      </c>
      <c r="U49">
        <f t="shared" si="10"/>
        <v>3.2580632605221429</v>
      </c>
      <c r="V49">
        <f t="shared" si="16"/>
        <v>1.2019426065869305</v>
      </c>
      <c r="W49" s="1">
        <f t="shared" si="17"/>
        <v>1.2945142479049987</v>
      </c>
      <c r="X49">
        <f t="shared" si="18"/>
        <v>0.69750000000000001</v>
      </c>
      <c r="Y49">
        <f t="shared" si="33"/>
        <v>3.79</v>
      </c>
      <c r="Z49">
        <f t="shared" si="19"/>
        <v>5.7877421631452999E-2</v>
      </c>
      <c r="AA49">
        <f t="shared" si="12"/>
        <v>3.3162297926664137</v>
      </c>
      <c r="AB49">
        <f t="shared" si="20"/>
        <v>1.2020126866707193</v>
      </c>
      <c r="AC49" s="1">
        <f t="shared" si="21"/>
        <v>1.273594310588644</v>
      </c>
      <c r="AD49" s="2">
        <f t="shared" si="22"/>
        <v>72.973730990277232</v>
      </c>
      <c r="AE49">
        <f t="shared" si="23"/>
        <v>6.9530561031540719E-2</v>
      </c>
      <c r="AF49">
        <f t="shared" si="24"/>
        <v>3.4000000000000004</v>
      </c>
      <c r="AG49">
        <f t="shared" si="25"/>
        <v>3.469530561031541</v>
      </c>
      <c r="AH49">
        <f t="shared" si="31"/>
        <v>6.2851252645670659</v>
      </c>
      <c r="AI49">
        <f t="shared" si="32"/>
        <v>0.10969289454798578</v>
      </c>
      <c r="AJ49">
        <f t="shared" si="26"/>
        <v>3.4000000000000004</v>
      </c>
      <c r="AK49">
        <v>31.057873275945905</v>
      </c>
    </row>
    <row r="50" spans="1:37" x14ac:dyDescent="0.2">
      <c r="A50">
        <v>35</v>
      </c>
      <c r="B50">
        <f t="shared" si="4"/>
        <v>3.5</v>
      </c>
      <c r="C50">
        <f t="shared" si="5"/>
        <v>0.11614162687999023</v>
      </c>
      <c r="D50">
        <f t="shared" si="6"/>
        <v>6.654621307782346</v>
      </c>
      <c r="E50">
        <f t="shared" si="7"/>
        <v>30.203476621077911</v>
      </c>
      <c r="F50">
        <f t="shared" si="8"/>
        <v>0.20347662107791109</v>
      </c>
      <c r="G50">
        <f t="shared" si="13"/>
        <v>3.9014040107061443</v>
      </c>
      <c r="H50">
        <f t="shared" si="14"/>
        <v>3.8879756741755882</v>
      </c>
      <c r="I50">
        <f t="shared" si="14"/>
        <v>3.8879292952274955</v>
      </c>
      <c r="J50">
        <f t="shared" si="14"/>
        <v>3.8879291344881706</v>
      </c>
      <c r="K50">
        <f t="shared" si="14"/>
        <v>3.8879291339310762</v>
      </c>
      <c r="L50">
        <f t="shared" si="14"/>
        <v>3.8879291339291457</v>
      </c>
      <c r="M50">
        <f t="shared" si="14"/>
        <v>3.8879291339291391</v>
      </c>
      <c r="N50">
        <f t="shared" si="34"/>
        <v>3.8879291339291391</v>
      </c>
      <c r="O50">
        <f t="shared" si="34"/>
        <v>3.8879291339291391</v>
      </c>
      <c r="P50">
        <f t="shared" si="34"/>
        <v>3.8879291339291391</v>
      </c>
      <c r="Q50">
        <f t="shared" si="34"/>
        <v>3.8879291339291391</v>
      </c>
      <c r="R50">
        <f t="shared" si="34"/>
        <v>3.8879291339291391</v>
      </c>
      <c r="S50">
        <f t="shared" si="34"/>
        <v>3.8879291339291391</v>
      </c>
      <c r="T50">
        <f t="shared" si="15"/>
        <v>5.8803375083238157E-2</v>
      </c>
      <c r="U50">
        <f t="shared" si="10"/>
        <v>3.3692845822004993</v>
      </c>
      <c r="V50">
        <f t="shared" si="16"/>
        <v>1.2020776955209691</v>
      </c>
      <c r="W50" s="1">
        <f t="shared" si="17"/>
        <v>1.2945142479049987</v>
      </c>
      <c r="X50">
        <f t="shared" si="18"/>
        <v>0.69750000000000001</v>
      </c>
      <c r="Y50">
        <f t="shared" si="33"/>
        <v>3.79</v>
      </c>
      <c r="Z50">
        <f t="shared" si="19"/>
        <v>5.9559123118677643E-2</v>
      </c>
      <c r="AA50">
        <f t="shared" si="12"/>
        <v>3.4125870321063108</v>
      </c>
      <c r="AB50">
        <f t="shared" si="20"/>
        <v>1.2021315238476484</v>
      </c>
      <c r="AC50" s="1">
        <f t="shared" si="21"/>
        <v>1.2794570100598348</v>
      </c>
      <c r="AD50" s="2">
        <f t="shared" si="22"/>
        <v>73.309648833605038</v>
      </c>
      <c r="AE50">
        <f t="shared" si="23"/>
        <v>7.1555577198912437E-2</v>
      </c>
      <c r="AF50">
        <f t="shared" si="24"/>
        <v>3.5</v>
      </c>
      <c r="AG50">
        <f t="shared" si="25"/>
        <v>3.5715555771989123</v>
      </c>
      <c r="AH50">
        <f t="shared" si="31"/>
        <v>6.4707603509482343</v>
      </c>
      <c r="AI50">
        <f t="shared" si="32"/>
        <v>0.11293274245835488</v>
      </c>
      <c r="AJ50">
        <f t="shared" si="26"/>
        <v>3.5</v>
      </c>
      <c r="AK50">
        <v>31.057873275945905</v>
      </c>
    </row>
    <row r="51" spans="1:37" x14ac:dyDescent="0.2">
      <c r="A51">
        <v>36</v>
      </c>
      <c r="B51">
        <f t="shared" si="4"/>
        <v>3.6</v>
      </c>
      <c r="C51">
        <f t="shared" si="5"/>
        <v>0.11942892601833846</v>
      </c>
      <c r="D51">
        <f t="shared" si="6"/>
        <v>6.8429752294448267</v>
      </c>
      <c r="E51">
        <f t="shared" si="7"/>
        <v>30.215227948834009</v>
      </c>
      <c r="F51">
        <f t="shared" si="8"/>
        <v>0.2152279488340092</v>
      </c>
      <c r="G51">
        <f t="shared" si="13"/>
        <v>3.8628145928204249</v>
      </c>
      <c r="H51">
        <f t="shared" si="14"/>
        <v>3.8486190092242101</v>
      </c>
      <c r="I51">
        <f t="shared" si="14"/>
        <v>3.8485666489897592</v>
      </c>
      <c r="J51">
        <f t="shared" si="14"/>
        <v>3.8485664551446868</v>
      </c>
      <c r="K51">
        <f t="shared" si="14"/>
        <v>3.848566454427035</v>
      </c>
      <c r="L51">
        <f t="shared" si="14"/>
        <v>3.8485664544243781</v>
      </c>
      <c r="M51">
        <f t="shared" si="14"/>
        <v>3.8485664544243683</v>
      </c>
      <c r="N51">
        <f t="shared" si="34"/>
        <v>3.8485664544243683</v>
      </c>
      <c r="O51">
        <f t="shared" si="34"/>
        <v>3.8485664544243683</v>
      </c>
      <c r="P51">
        <f t="shared" si="34"/>
        <v>3.8485664544243683</v>
      </c>
      <c r="Q51">
        <f t="shared" si="34"/>
        <v>3.8485664544243683</v>
      </c>
      <c r="R51">
        <f t="shared" si="34"/>
        <v>3.8485664544243683</v>
      </c>
      <c r="S51">
        <f t="shared" si="34"/>
        <v>3.8485664544243683</v>
      </c>
      <c r="T51">
        <f t="shared" si="15"/>
        <v>6.077073343860212E-2</v>
      </c>
      <c r="U51">
        <f t="shared" si="10"/>
        <v>3.4820092372905878</v>
      </c>
      <c r="V51">
        <f t="shared" si="16"/>
        <v>1.2022192640679121</v>
      </c>
      <c r="W51" s="1">
        <f t="shared" si="17"/>
        <v>1.2945142479049989</v>
      </c>
      <c r="X51">
        <f t="shared" si="18"/>
        <v>0.69750000000000001</v>
      </c>
      <c r="Y51">
        <f t="shared" si="33"/>
        <v>3.79</v>
      </c>
      <c r="Z51">
        <f t="shared" si="19"/>
        <v>6.1239058460285739E-2</v>
      </c>
      <c r="AA51">
        <f t="shared" si="12"/>
        <v>3.5088430758718552</v>
      </c>
      <c r="AB51">
        <f t="shared" si="20"/>
        <v>1.202253654780898</v>
      </c>
      <c r="AC51" s="1">
        <f t="shared" si="21"/>
        <v>1.2854872270597584</v>
      </c>
      <c r="AD51" s="2">
        <f t="shared" si="22"/>
        <v>73.655165007402985</v>
      </c>
      <c r="AE51">
        <f t="shared" si="23"/>
        <v>7.3578872198662132E-2</v>
      </c>
      <c r="AF51">
        <f t="shared" si="24"/>
        <v>3.6</v>
      </c>
      <c r="AG51">
        <f t="shared" si="25"/>
        <v>3.6735788721986622</v>
      </c>
      <c r="AH51">
        <f t="shared" si="31"/>
        <v>6.6564636740142484</v>
      </c>
      <c r="AI51">
        <f t="shared" si="32"/>
        <v>0.1161737812884209</v>
      </c>
      <c r="AJ51">
        <f t="shared" si="26"/>
        <v>3.6</v>
      </c>
      <c r="AK51">
        <v>31.057873275945905</v>
      </c>
    </row>
    <row r="52" spans="1:37" x14ac:dyDescent="0.2">
      <c r="A52">
        <v>37</v>
      </c>
      <c r="B52">
        <f t="shared" si="4"/>
        <v>3.7</v>
      </c>
      <c r="C52">
        <f t="shared" si="5"/>
        <v>0.12271363369000639</v>
      </c>
      <c r="D52">
        <f t="shared" si="6"/>
        <v>7.0311806666245902</v>
      </c>
      <c r="E52">
        <f t="shared" si="7"/>
        <v>30.22730553655089</v>
      </c>
      <c r="F52">
        <f t="shared" si="8"/>
        <v>0.22730553655089025</v>
      </c>
      <c r="G52">
        <f t="shared" si="13"/>
        <v>3.823353649359583</v>
      </c>
      <c r="H52">
        <f t="shared" si="14"/>
        <v>3.8083704493683381</v>
      </c>
      <c r="I52">
        <f t="shared" si="14"/>
        <v>3.8083115012473612</v>
      </c>
      <c r="J52">
        <f t="shared" si="14"/>
        <v>3.8083112684128446</v>
      </c>
      <c r="K52">
        <f t="shared" si="14"/>
        <v>3.8083112674931758</v>
      </c>
      <c r="L52">
        <f t="shared" si="14"/>
        <v>3.8083112674895432</v>
      </c>
      <c r="M52">
        <f t="shared" si="14"/>
        <v>3.808311267489529</v>
      </c>
      <c r="N52">
        <f t="shared" si="34"/>
        <v>3.808311267489529</v>
      </c>
      <c r="O52">
        <f t="shared" si="34"/>
        <v>3.808311267489529</v>
      </c>
      <c r="P52">
        <f t="shared" si="34"/>
        <v>3.808311267489529</v>
      </c>
      <c r="Q52">
        <f t="shared" si="34"/>
        <v>3.808311267489529</v>
      </c>
      <c r="R52">
        <f t="shared" si="34"/>
        <v>3.808311267489529</v>
      </c>
      <c r="S52">
        <f t="shared" si="34"/>
        <v>3.808311267489529</v>
      </c>
      <c r="T52">
        <f t="shared" si="15"/>
        <v>6.276553836000659E-2</v>
      </c>
      <c r="U52">
        <f t="shared" si="10"/>
        <v>3.5963065111574681</v>
      </c>
      <c r="V52">
        <f t="shared" si="16"/>
        <v>1.2023675938495337</v>
      </c>
      <c r="W52" s="1">
        <f t="shared" si="17"/>
        <v>1.2945142479049987</v>
      </c>
      <c r="X52">
        <f t="shared" si="18"/>
        <v>0.69750000000000001</v>
      </c>
      <c r="Y52">
        <f t="shared" si="33"/>
        <v>3.79</v>
      </c>
      <c r="Z52">
        <f t="shared" si="19"/>
        <v>6.2917180441164317E-2</v>
      </c>
      <c r="AA52">
        <f t="shared" si="12"/>
        <v>3.6049952186565575</v>
      </c>
      <c r="AB52">
        <f t="shared" si="20"/>
        <v>1.2023790668457881</v>
      </c>
      <c r="AC52" s="1">
        <f t="shared" si="21"/>
        <v>1.2916847576130153</v>
      </c>
      <c r="AD52" s="2">
        <f t="shared" si="22"/>
        <v>74.010267824396863</v>
      </c>
      <c r="AE52">
        <f t="shared" si="23"/>
        <v>7.5600399396750118E-2</v>
      </c>
      <c r="AF52">
        <f t="shared" si="24"/>
        <v>3.7</v>
      </c>
      <c r="AG52">
        <f t="shared" si="25"/>
        <v>3.7756003993967502</v>
      </c>
      <c r="AH52">
        <f t="shared" si="31"/>
        <v>6.8422372619480898</v>
      </c>
      <c r="AI52">
        <f t="shared" si="32"/>
        <v>0.1194160464356107</v>
      </c>
      <c r="AJ52">
        <f t="shared" si="26"/>
        <v>3.7</v>
      </c>
      <c r="AK52">
        <v>31.057873275945905</v>
      </c>
    </row>
    <row r="53" spans="1:37" x14ac:dyDescent="0.2">
      <c r="A53">
        <v>38</v>
      </c>
      <c r="B53">
        <f t="shared" si="4"/>
        <v>3.8000000000000003</v>
      </c>
      <c r="C53">
        <f t="shared" si="5"/>
        <v>0.12599568216401255</v>
      </c>
      <c r="D53">
        <f t="shared" si="6"/>
        <v>7.2192337385078016</v>
      </c>
      <c r="E53">
        <f t="shared" si="7"/>
        <v>30.239708993308781</v>
      </c>
      <c r="F53">
        <f t="shared" si="8"/>
        <v>0.23970899330878126</v>
      </c>
      <c r="G53">
        <f t="shared" si="13"/>
        <v>3.7830388660294951</v>
      </c>
      <c r="H53">
        <f t="shared" si="14"/>
        <v>3.7672477807751319</v>
      </c>
      <c r="I53">
        <f t="shared" si="14"/>
        <v>3.7671815896488714</v>
      </c>
      <c r="J53">
        <f t="shared" si="14"/>
        <v>3.7671813110291774</v>
      </c>
      <c r="K53">
        <f t="shared" si="14"/>
        <v>3.7671813098563569</v>
      </c>
      <c r="L53">
        <f t="shared" si="14"/>
        <v>3.7671813098514195</v>
      </c>
      <c r="M53">
        <f t="shared" si="14"/>
        <v>3.7671813098513995</v>
      </c>
      <c r="N53">
        <f t="shared" si="34"/>
        <v>3.7671813098513995</v>
      </c>
      <c r="O53">
        <f t="shared" si="34"/>
        <v>3.7671813098513995</v>
      </c>
      <c r="P53">
        <f t="shared" si="34"/>
        <v>3.7671813098513995</v>
      </c>
      <c r="Q53">
        <f t="shared" si="34"/>
        <v>3.7671813098513995</v>
      </c>
      <c r="R53">
        <f t="shared" si="34"/>
        <v>3.7671813098513995</v>
      </c>
      <c r="S53">
        <f t="shared" si="34"/>
        <v>3.7671813098513995</v>
      </c>
      <c r="T53">
        <f t="shared" si="15"/>
        <v>6.4789048843737262E-2</v>
      </c>
      <c r="U53">
        <f t="shared" si="10"/>
        <v>3.7122485411022463</v>
      </c>
      <c r="V53">
        <f t="shared" si="16"/>
        <v>1.2025229850475521</v>
      </c>
      <c r="W53" s="1">
        <f t="shared" si="17"/>
        <v>1.2945142479049987</v>
      </c>
      <c r="X53">
        <f t="shared" si="18"/>
        <v>0.69750000000000001</v>
      </c>
      <c r="Y53">
        <f t="shared" si="33"/>
        <v>3.79</v>
      </c>
      <c r="Z53">
        <f t="shared" si="19"/>
        <v>6.4593442111771926E-2</v>
      </c>
      <c r="AA53">
        <f t="shared" si="12"/>
        <v>3.7010407703705064</v>
      </c>
      <c r="AB53">
        <f t="shared" si="20"/>
        <v>1.2025077471035677</v>
      </c>
      <c r="AC53" s="1">
        <f t="shared" si="21"/>
        <v>1.2980493924271337</v>
      </c>
      <c r="AD53" s="2">
        <f t="shared" si="22"/>
        <v>74.374945292657657</v>
      </c>
      <c r="AE53">
        <f t="shared" si="23"/>
        <v>7.7620112368495295E-2</v>
      </c>
      <c r="AF53">
        <f t="shared" si="24"/>
        <v>3.8000000000000003</v>
      </c>
      <c r="AG53">
        <f t="shared" si="25"/>
        <v>3.8776201123684957</v>
      </c>
      <c r="AH53">
        <f t="shared" si="31"/>
        <v>7.0280831497290901</v>
      </c>
      <c r="AI53">
        <f t="shared" si="32"/>
        <v>0.12265957341596632</v>
      </c>
      <c r="AJ53">
        <f t="shared" si="26"/>
        <v>3.8000000000000003</v>
      </c>
      <c r="AK53">
        <v>31.057873275945905</v>
      </c>
    </row>
    <row r="54" spans="1:37" x14ac:dyDescent="0.2">
      <c r="A54">
        <v>39</v>
      </c>
      <c r="B54">
        <f t="shared" si="4"/>
        <v>3.9000000000000004</v>
      </c>
      <c r="C54">
        <f t="shared" si="5"/>
        <v>0.12927500404814307</v>
      </c>
      <c r="D54">
        <f t="shared" si="6"/>
        <v>7.4071305836911518</v>
      </c>
      <c r="E54">
        <f t="shared" si="7"/>
        <v>30.252437918290155</v>
      </c>
      <c r="F54">
        <f t="shared" si="8"/>
        <v>0.25243791829015549</v>
      </c>
      <c r="G54">
        <f t="shared" si="13"/>
        <v>3.7418883763238284</v>
      </c>
      <c r="H54">
        <f t="shared" si="14"/>
        <v>3.7252692397322265</v>
      </c>
      <c r="I54">
        <f t="shared" si="14"/>
        <v>3.7251950985941562</v>
      </c>
      <c r="J54">
        <f t="shared" si="14"/>
        <v>3.7251947663542135</v>
      </c>
      <c r="K54">
        <f t="shared" si="14"/>
        <v>3.7251947648653561</v>
      </c>
      <c r="L54">
        <f t="shared" si="14"/>
        <v>3.7251947648586841</v>
      </c>
      <c r="M54">
        <f t="shared" si="14"/>
        <v>3.7251947648586543</v>
      </c>
      <c r="N54">
        <f t="shared" si="34"/>
        <v>3.7251947648586543</v>
      </c>
      <c r="O54">
        <f t="shared" si="34"/>
        <v>3.7251947648586543</v>
      </c>
      <c r="P54">
        <f t="shared" si="34"/>
        <v>3.7251947648586543</v>
      </c>
      <c r="Q54">
        <f t="shared" si="34"/>
        <v>3.7251947648586543</v>
      </c>
      <c r="R54">
        <f t="shared" si="34"/>
        <v>3.7251947648586543</v>
      </c>
      <c r="S54">
        <f t="shared" si="34"/>
        <v>3.7251947648586543</v>
      </c>
      <c r="T54">
        <f t="shared" si="15"/>
        <v>6.6842576905643117E-2</v>
      </c>
      <c r="U54">
        <f t="shared" si="10"/>
        <v>3.8299105023128313</v>
      </c>
      <c r="V54">
        <f t="shared" si="16"/>
        <v>1.2026857577364158</v>
      </c>
      <c r="W54" s="1">
        <f t="shared" si="17"/>
        <v>1.2945142479049987</v>
      </c>
      <c r="X54">
        <f t="shared" si="18"/>
        <v>0.69750000000000001</v>
      </c>
      <c r="Y54">
        <f t="shared" si="33"/>
        <v>3.79</v>
      </c>
      <c r="Z54">
        <f t="shared" si="19"/>
        <v>6.6267796794331466E-2</v>
      </c>
      <c r="AA54">
        <f t="shared" si="12"/>
        <v>3.7969770564951975</v>
      </c>
      <c r="AB54">
        <f t="shared" si="20"/>
        <v>1.2026396823047185</v>
      </c>
      <c r="AC54" s="1">
        <f t="shared" si="21"/>
        <v>1.3045809169270157</v>
      </c>
      <c r="AD54" s="2">
        <f t="shared" si="22"/>
        <v>74.749185117575308</v>
      </c>
      <c r="AE54">
        <f t="shared" si="23"/>
        <v>7.9637964903646205E-2</v>
      </c>
      <c r="AF54">
        <f t="shared" si="24"/>
        <v>3.9000000000000004</v>
      </c>
      <c r="AG54">
        <f t="shared" si="25"/>
        <v>3.9796379649036466</v>
      </c>
      <c r="AH54">
        <f>180/3.1415*AI54</f>
        <v>7.2140033793440006</v>
      </c>
      <c r="AI54">
        <f>ASIN(AJ54/AK54)</f>
        <v>0.12590439786782878</v>
      </c>
      <c r="AJ54">
        <f t="shared" si="26"/>
        <v>3.9000000000000004</v>
      </c>
      <c r="AK54">
        <v>31.057873275945905</v>
      </c>
    </row>
    <row r="55" spans="1:37" x14ac:dyDescent="0.2">
      <c r="A55">
        <v>40</v>
      </c>
      <c r="B55">
        <f t="shared" si="4"/>
        <v>4</v>
      </c>
      <c r="C55">
        <f t="shared" si="5"/>
        <v>0.13255153229667402</v>
      </c>
      <c r="D55">
        <f t="shared" si="6"/>
        <v>7.5948673606243258</v>
      </c>
      <c r="E55">
        <f t="shared" si="7"/>
        <v>30.265491900843113</v>
      </c>
      <c r="F55">
        <f t="shared" si="8"/>
        <v>0.26549190084311292</v>
      </c>
      <c r="G55">
        <f t="shared" si="13"/>
        <v>3.6999207586553755</v>
      </c>
      <c r="H55">
        <f t="shared" si="14"/>
        <v>3.682453509747079</v>
      </c>
      <c r="I55">
        <f t="shared" si="14"/>
        <v>3.6823706560780187</v>
      </c>
      <c r="J55">
        <f t="shared" ref="I55:N70" si="35">(($F$4*SQRT($G$15)-$F55)/$F$4)^2*(COS(ASIN(SIN($C55)/SQRT(I55))))^2</f>
        <v>3.6823702611991416</v>
      </c>
      <c r="K55">
        <f t="shared" si="35"/>
        <v>3.6823702593171141</v>
      </c>
      <c r="L55">
        <f t="shared" si="35"/>
        <v>3.6823702593081444</v>
      </c>
      <c r="M55">
        <f t="shared" si="35"/>
        <v>3.6823702593081018</v>
      </c>
      <c r="N55">
        <f t="shared" si="34"/>
        <v>3.6823702593081018</v>
      </c>
      <c r="O55">
        <f t="shared" si="34"/>
        <v>3.6823702593081018</v>
      </c>
      <c r="P55">
        <f t="shared" si="34"/>
        <v>3.6823702593081018</v>
      </c>
      <c r="Q55">
        <f t="shared" si="34"/>
        <v>3.6823702593081018</v>
      </c>
      <c r="R55">
        <f t="shared" si="34"/>
        <v>3.6823702593081018</v>
      </c>
      <c r="S55">
        <f t="shared" si="34"/>
        <v>3.6823702593081018</v>
      </c>
      <c r="T55">
        <f t="shared" si="15"/>
        <v>6.8927491059347562E-2</v>
      </c>
      <c r="U55">
        <f t="shared" si="10"/>
        <v>3.9493708071566327</v>
      </c>
      <c r="V55">
        <f t="shared" si="16"/>
        <v>1.2028562533358982</v>
      </c>
      <c r="W55" s="1">
        <f t="shared" si="17"/>
        <v>1.2945142479049987</v>
      </c>
      <c r="X55">
        <f t="shared" si="18"/>
        <v>0.69750000000000001</v>
      </c>
      <c r="Y55">
        <f t="shared" si="33"/>
        <v>3.79</v>
      </c>
      <c r="Z55">
        <f t="shared" si="19"/>
        <v>6.7940198088931619E-2</v>
      </c>
      <c r="AA55">
        <f t="shared" si="12"/>
        <v>3.8928014184331343</v>
      </c>
      <c r="AB55">
        <f t="shared" si="20"/>
        <v>1.2027748588923266</v>
      </c>
      <c r="AC55" s="1">
        <f t="shared" si="21"/>
        <v>1.3112791112901185</v>
      </c>
      <c r="AD55" s="2">
        <f t="shared" si="22"/>
        <v>75.132974703874368</v>
      </c>
      <c r="AE55">
        <f t="shared" si="23"/>
        <v>8.1653911011393757E-2</v>
      </c>
      <c r="AF55" s="3">
        <f t="shared" si="24"/>
        <v>4</v>
      </c>
      <c r="AG55" s="3">
        <f t="shared" si="25"/>
        <v>4.0816539110113936</v>
      </c>
      <c r="AH55">
        <v>7.4</v>
      </c>
      <c r="AI55">
        <f>AH55*$C$3/180</f>
        <v>0.12915055555555557</v>
      </c>
      <c r="AJ55">
        <f t="shared" si="26"/>
        <v>4</v>
      </c>
      <c r="AK55">
        <f>AJ55/SIN(AI55)</f>
        <v>31.057873275945905</v>
      </c>
    </row>
    <row r="56" spans="1:37" x14ac:dyDescent="0.2">
      <c r="A56">
        <v>41</v>
      </c>
      <c r="B56">
        <f t="shared" si="4"/>
        <v>4.1000000000000005</v>
      </c>
      <c r="C56">
        <f t="shared" si="5"/>
        <v>0.13582520021798644</v>
      </c>
      <c r="D56">
        <f t="shared" si="6"/>
        <v>7.7824402480463339</v>
      </c>
      <c r="E56">
        <f t="shared" si="7"/>
        <v>30.278870520546171</v>
      </c>
      <c r="F56">
        <f t="shared" si="8"/>
        <v>0.27887052054617101</v>
      </c>
      <c r="G56">
        <f t="shared" si="13"/>
        <v>3.6571550334251164</v>
      </c>
      <c r="H56">
        <f t="shared" si="14"/>
        <v>3.638819718583437</v>
      </c>
      <c r="I56">
        <f t="shared" si="35"/>
        <v>3.6387273304476282</v>
      </c>
      <c r="J56">
        <f t="shared" si="35"/>
        <v>3.6387268625639506</v>
      </c>
      <c r="K56">
        <f t="shared" si="35"/>
        <v>3.638726860194375</v>
      </c>
      <c r="L56">
        <f t="shared" si="35"/>
        <v>3.6387268601823739</v>
      </c>
      <c r="M56">
        <f t="shared" si="35"/>
        <v>3.6387268601823131</v>
      </c>
      <c r="N56">
        <f t="shared" si="34"/>
        <v>3.6387268601823131</v>
      </c>
      <c r="O56">
        <f t="shared" si="34"/>
        <v>3.6387268601823131</v>
      </c>
      <c r="P56">
        <f t="shared" si="34"/>
        <v>3.6387268601823131</v>
      </c>
      <c r="Q56">
        <f t="shared" si="34"/>
        <v>3.6387268601823131</v>
      </c>
      <c r="R56">
        <f t="shared" si="34"/>
        <v>3.6387268601823131</v>
      </c>
      <c r="S56">
        <f t="shared" si="34"/>
        <v>3.6387268601823131</v>
      </c>
      <c r="T56">
        <f t="shared" si="15"/>
        <v>7.1045220048439564E-2</v>
      </c>
      <c r="U56">
        <f t="shared" si="10"/>
        <v>4.0707113190256639</v>
      </c>
      <c r="V56">
        <f t="shared" si="16"/>
        <v>1.2030348361956955</v>
      </c>
      <c r="W56" s="1">
        <f t="shared" si="17"/>
        <v>1.2945142479049987</v>
      </c>
      <c r="X56">
        <f t="shared" si="18"/>
        <v>0.609375</v>
      </c>
      <c r="Y56">
        <f>$AQ$5</f>
        <v>3.4375</v>
      </c>
      <c r="Z56">
        <f t="shared" si="19"/>
        <v>7.3098702959968051E-2</v>
      </c>
      <c r="AA56">
        <f t="shared" si="12"/>
        <v>4.1883706932338844</v>
      </c>
      <c r="AB56">
        <f t="shared" si="20"/>
        <v>1.203213205804545</v>
      </c>
      <c r="AC56" s="1">
        <f t="shared" si="21"/>
        <v>1.2623108704465911</v>
      </c>
      <c r="AD56" s="2">
        <f t="shared" si="22"/>
        <v>72.327218424442592</v>
      </c>
      <c r="AE56">
        <f t="shared" si="23"/>
        <v>8.7875017055194099E-2</v>
      </c>
      <c r="AF56">
        <f t="shared" si="24"/>
        <v>4.1000000000000005</v>
      </c>
      <c r="AG56">
        <f t="shared" si="25"/>
        <v>4.1878750170551946</v>
      </c>
      <c r="AJ56">
        <f t="shared" si="26"/>
        <v>4.1000000000000005</v>
      </c>
    </row>
    <row r="57" spans="1:37" x14ac:dyDescent="0.2">
      <c r="A57">
        <v>42</v>
      </c>
      <c r="B57">
        <f t="shared" si="4"/>
        <v>4.2</v>
      </c>
      <c r="C57">
        <f t="shared" si="5"/>
        <v>0.13909594148207133</v>
      </c>
      <c r="D57">
        <f t="shared" si="6"/>
        <v>7.9698454454155137</v>
      </c>
      <c r="E57">
        <f t="shared" si="7"/>
        <v>30.292573347274409</v>
      </c>
      <c r="F57">
        <f t="shared" si="8"/>
        <v>0.2925733472744092</v>
      </c>
      <c r="G57">
        <f t="shared" si="13"/>
        <v>3.6136106600302109</v>
      </c>
      <c r="H57">
        <f t="shared" si="14"/>
        <v>3.594387435236174</v>
      </c>
      <c r="I57">
        <f t="shared" si="35"/>
        <v>3.5942846270725743</v>
      </c>
      <c r="J57">
        <f t="shared" si="35"/>
        <v>3.5942840742855351</v>
      </c>
      <c r="K57">
        <f t="shared" si="35"/>
        <v>3.5942840713131803</v>
      </c>
      <c r="L57">
        <f t="shared" si="35"/>
        <v>3.5942840712971984</v>
      </c>
      <c r="M57">
        <f t="shared" si="35"/>
        <v>3.5942840712971122</v>
      </c>
      <c r="N57">
        <f t="shared" si="34"/>
        <v>3.5942840712971114</v>
      </c>
      <c r="O57">
        <f t="shared" si="34"/>
        <v>3.5942840712971114</v>
      </c>
      <c r="P57">
        <f t="shared" si="34"/>
        <v>3.5942840712971114</v>
      </c>
      <c r="Q57">
        <f t="shared" si="34"/>
        <v>3.5942840712971114</v>
      </c>
      <c r="R57">
        <f t="shared" si="34"/>
        <v>3.5942840712971114</v>
      </c>
      <c r="S57">
        <f t="shared" si="34"/>
        <v>3.5942840712971114</v>
      </c>
      <c r="T57">
        <f t="shared" si="15"/>
        <v>7.3197256855953019E-2</v>
      </c>
      <c r="U57">
        <f t="shared" si="10"/>
        <v>4.1940175820695664</v>
      </c>
      <c r="V57">
        <f t="shared" si="16"/>
        <v>1.2032218953256772</v>
      </c>
      <c r="W57" s="1">
        <f t="shared" si="17"/>
        <v>1.2945142479049989</v>
      </c>
      <c r="X57">
        <f t="shared" si="18"/>
        <v>0.609375</v>
      </c>
      <c r="Y57">
        <f t="shared" ref="Y57:Y65" si="36">$AQ$5</f>
        <v>3.4375</v>
      </c>
      <c r="Z57">
        <f t="shared" si="19"/>
        <v>7.4850960755214691E-2</v>
      </c>
      <c r="AA57">
        <f t="shared" si="12"/>
        <v>4.2887706305709514</v>
      </c>
      <c r="AB57">
        <f t="shared" si="20"/>
        <v>1.2033694651835933</v>
      </c>
      <c r="AC57" s="1">
        <f t="shared" si="21"/>
        <v>1.269348772370577</v>
      </c>
      <c r="AD57" s="2">
        <f t="shared" si="22"/>
        <v>72.730472394303305</v>
      </c>
      <c r="AE57">
        <f t="shared" si="23"/>
        <v>8.9989275673535138E-2</v>
      </c>
      <c r="AF57">
        <f t="shared" si="24"/>
        <v>4.2</v>
      </c>
      <c r="AG57">
        <f t="shared" si="25"/>
        <v>4.2899892756735349</v>
      </c>
      <c r="AJ57">
        <f t="shared" si="26"/>
        <v>4.2</v>
      </c>
    </row>
    <row r="58" spans="1:37" x14ac:dyDescent="0.2">
      <c r="A58">
        <v>43</v>
      </c>
      <c r="B58">
        <f t="shared" si="4"/>
        <v>4.3</v>
      </c>
      <c r="C58">
        <f t="shared" si="5"/>
        <v>0.14236369012792366</v>
      </c>
      <c r="D58">
        <f t="shared" si="6"/>
        <v>8.1570791733332033</v>
      </c>
      <c r="E58">
        <f t="shared" si="7"/>
        <v>30.306599941266917</v>
      </c>
      <c r="F58">
        <f t="shared" si="8"/>
        <v>0.30659994126691714</v>
      </c>
      <c r="G58">
        <f t="shared" si="13"/>
        <v>3.5693075338120401</v>
      </c>
      <c r="H58">
        <f t="shared" si="14"/>
        <v>3.549176666845606</v>
      </c>
      <c r="I58">
        <f t="shared" si="35"/>
        <v>3.5490624849260057</v>
      </c>
      <c r="J58">
        <f t="shared" si="35"/>
        <v>3.5490618335938433</v>
      </c>
      <c r="K58">
        <f t="shared" si="35"/>
        <v>3.5490618298783048</v>
      </c>
      <c r="L58">
        <f t="shared" si="35"/>
        <v>3.5490618298571097</v>
      </c>
      <c r="M58">
        <f t="shared" si="35"/>
        <v>3.5490618298569885</v>
      </c>
      <c r="N58">
        <f t="shared" si="34"/>
        <v>3.549061829856988</v>
      </c>
      <c r="O58">
        <f t="shared" si="34"/>
        <v>3.549061829856988</v>
      </c>
      <c r="P58">
        <f t="shared" si="34"/>
        <v>3.549061829856988</v>
      </c>
      <c r="Q58">
        <f t="shared" si="34"/>
        <v>3.549061829856988</v>
      </c>
      <c r="R58">
        <f t="shared" si="34"/>
        <v>3.549061829856988</v>
      </c>
      <c r="S58">
        <f t="shared" si="34"/>
        <v>3.549061829856988</v>
      </c>
      <c r="T58">
        <f t="shared" si="15"/>
        <v>7.5385163016896586E-2</v>
      </c>
      <c r="U58">
        <f t="shared" si="10"/>
        <v>4.3193790682926574</v>
      </c>
      <c r="V58">
        <f t="shared" si="16"/>
        <v>1.203417846287075</v>
      </c>
      <c r="W58" s="1">
        <f t="shared" si="17"/>
        <v>1.2945142479049989</v>
      </c>
      <c r="X58">
        <f t="shared" si="18"/>
        <v>0.609375</v>
      </c>
      <c r="Y58">
        <f t="shared" si="36"/>
        <v>3.4375</v>
      </c>
      <c r="Z58">
        <f t="shared" si="19"/>
        <v>7.6601044024751083E-2</v>
      </c>
      <c r="AA58">
        <f t="shared" si="12"/>
        <v>4.3890459730877591</v>
      </c>
      <c r="AB58">
        <f t="shared" si="20"/>
        <v>1.2035292600900807</v>
      </c>
      <c r="AC58" s="1">
        <f t="shared" si="21"/>
        <v>1.2765528182618897</v>
      </c>
      <c r="AD58" s="2">
        <f t="shared" si="22"/>
        <v>73.143245993041589</v>
      </c>
      <c r="AE58">
        <f t="shared" si="23"/>
        <v>9.2101465205377056E-2</v>
      </c>
      <c r="AF58">
        <f t="shared" si="24"/>
        <v>4.3</v>
      </c>
      <c r="AG58">
        <f t="shared" si="25"/>
        <v>4.3921014652053767</v>
      </c>
      <c r="AJ58">
        <f t="shared" si="26"/>
        <v>4.3</v>
      </c>
    </row>
    <row r="59" spans="1:37" x14ac:dyDescent="0.2">
      <c r="A59">
        <v>44</v>
      </c>
      <c r="B59">
        <f t="shared" si="4"/>
        <v>4.4000000000000004</v>
      </c>
      <c r="C59">
        <f t="shared" si="5"/>
        <v>0.14562838057082264</v>
      </c>
      <c r="D59">
        <f t="shared" si="6"/>
        <v>8.3441376739608693</v>
      </c>
      <c r="E59">
        <f t="shared" si="7"/>
        <v>30.320949853195561</v>
      </c>
      <c r="F59">
        <f t="shared" si="8"/>
        <v>0.32094985319556102</v>
      </c>
      <c r="G59">
        <f t="shared" si="13"/>
        <v>3.5242659829452894</v>
      </c>
      <c r="H59">
        <f t="shared" si="14"/>
        <v>3.5032078555523198</v>
      </c>
      <c r="I59">
        <f t="shared" si="35"/>
        <v>3.5030812730748933</v>
      </c>
      <c r="J59">
        <f t="shared" si="35"/>
        <v>3.5030805075736526</v>
      </c>
      <c r="K59">
        <f t="shared" si="35"/>
        <v>3.5030805029441541</v>
      </c>
      <c r="L59">
        <f t="shared" si="35"/>
        <v>3.503080502916156</v>
      </c>
      <c r="M59">
        <f t="shared" si="35"/>
        <v>3.5030805029159864</v>
      </c>
      <c r="N59">
        <f t="shared" si="34"/>
        <v>3.5030805029159859</v>
      </c>
      <c r="O59">
        <f t="shared" si="34"/>
        <v>3.5030805029159859</v>
      </c>
      <c r="P59">
        <f t="shared" si="34"/>
        <v>3.5030805029159859</v>
      </c>
      <c r="Q59">
        <f t="shared" si="34"/>
        <v>3.5030805029159859</v>
      </c>
      <c r="R59">
        <f t="shared" si="34"/>
        <v>3.5030805029159859</v>
      </c>
      <c r="S59">
        <f t="shared" si="34"/>
        <v>3.5030805029159859</v>
      </c>
      <c r="T59">
        <f t="shared" si="15"/>
        <v>7.7610573262349838E-2</v>
      </c>
      <c r="U59">
        <f t="shared" si="10"/>
        <v>4.4468894436488844</v>
      </c>
      <c r="V59">
        <f t="shared" si="16"/>
        <v>1.2036231332617551</v>
      </c>
      <c r="W59" s="1">
        <f t="shared" si="17"/>
        <v>1.2945142479049987</v>
      </c>
      <c r="X59">
        <f t="shared" si="18"/>
        <v>0.609375</v>
      </c>
      <c r="Y59">
        <f t="shared" si="36"/>
        <v>3.4375</v>
      </c>
      <c r="Z59">
        <f t="shared" si="19"/>
        <v>7.8348905691209433E-2</v>
      </c>
      <c r="AA59">
        <f t="shared" si="12"/>
        <v>4.4891940233702678</v>
      </c>
      <c r="AB59">
        <f t="shared" si="20"/>
        <v>1.2036925746413369</v>
      </c>
      <c r="AC59" s="1">
        <f t="shared" si="21"/>
        <v>1.2839227673083256</v>
      </c>
      <c r="AD59" s="2">
        <f t="shared" si="22"/>
        <v>73.565525422727546</v>
      </c>
      <c r="AE59">
        <f t="shared" si="23"/>
        <v>9.4211539880688075E-2</v>
      </c>
      <c r="AF59">
        <f t="shared" si="24"/>
        <v>4.4000000000000004</v>
      </c>
      <c r="AG59">
        <f t="shared" si="25"/>
        <v>4.4942115398806886</v>
      </c>
      <c r="AJ59">
        <f t="shared" si="26"/>
        <v>4.4000000000000004</v>
      </c>
    </row>
    <row r="60" spans="1:37" x14ac:dyDescent="0.2">
      <c r="A60">
        <v>45</v>
      </c>
      <c r="B60">
        <f t="shared" si="4"/>
        <v>4.5</v>
      </c>
      <c r="C60">
        <f t="shared" si="5"/>
        <v>0.14888994760949725</v>
      </c>
      <c r="D60">
        <f t="shared" si="6"/>
        <v>8.5310172114306884</v>
      </c>
      <c r="E60">
        <f t="shared" si="7"/>
        <v>30.335622624235025</v>
      </c>
      <c r="F60">
        <f t="shared" si="8"/>
        <v>0.33562262423502531</v>
      </c>
      <c r="G60">
        <f t="shared" si="13"/>
        <v>3.478506765269219</v>
      </c>
      <c r="H60">
        <f t="shared" si="14"/>
        <v>3.4565018752936694</v>
      </c>
      <c r="I60">
        <f t="shared" si="35"/>
        <v>3.4563617870772276</v>
      </c>
      <c r="J60">
        <f t="shared" si="35"/>
        <v>3.4563608895292597</v>
      </c>
      <c r="K60">
        <f t="shared" si="35"/>
        <v>3.4563608837784177</v>
      </c>
      <c r="L60">
        <f t="shared" si="35"/>
        <v>3.4563608837415707</v>
      </c>
      <c r="M60">
        <f t="shared" si="35"/>
        <v>3.456360883741334</v>
      </c>
      <c r="N60">
        <f t="shared" si="34"/>
        <v>3.4563608837413327</v>
      </c>
      <c r="O60">
        <f t="shared" si="34"/>
        <v>3.4563608837413327</v>
      </c>
      <c r="P60">
        <f t="shared" si="34"/>
        <v>3.4563608837413327</v>
      </c>
      <c r="Q60">
        <f t="shared" si="34"/>
        <v>3.4563608837413327</v>
      </c>
      <c r="R60">
        <f t="shared" si="34"/>
        <v>3.4563608837413327</v>
      </c>
      <c r="S60">
        <f t="shared" si="34"/>
        <v>3.4563608837413327</v>
      </c>
      <c r="T60">
        <f t="shared" si="15"/>
        <v>7.9875200526738438E-2</v>
      </c>
      <c r="U60">
        <f t="shared" si="10"/>
        <v>4.5766468549460191</v>
      </c>
      <c r="V60">
        <f t="shared" si="16"/>
        <v>1.2038382313188425</v>
      </c>
      <c r="W60" s="1">
        <f t="shared" si="17"/>
        <v>1.2945142479049987</v>
      </c>
      <c r="X60">
        <f t="shared" si="18"/>
        <v>0.609375</v>
      </c>
      <c r="Y60">
        <f t="shared" si="36"/>
        <v>3.4375</v>
      </c>
      <c r="Z60">
        <f t="shared" si="19"/>
        <v>8.0094498993970614E-2</v>
      </c>
      <c r="AA60">
        <f t="shared" si="12"/>
        <v>4.5892121021533372</v>
      </c>
      <c r="AB60">
        <f t="shared" si="20"/>
        <v>1.2038593926414869</v>
      </c>
      <c r="AC60" s="1">
        <f t="shared" si="21"/>
        <v>1.2914583736287544</v>
      </c>
      <c r="AD60" s="2">
        <f t="shared" si="22"/>
        <v>73.99729659499468</v>
      </c>
      <c r="AE60">
        <f t="shared" si="23"/>
        <v>9.631945416752373E-2</v>
      </c>
      <c r="AF60">
        <f t="shared" si="24"/>
        <v>4.5</v>
      </c>
      <c r="AG60">
        <f t="shared" si="25"/>
        <v>4.5963194541675234</v>
      </c>
      <c r="AJ60">
        <f t="shared" si="26"/>
        <v>4.5</v>
      </c>
    </row>
    <row r="61" spans="1:37" x14ac:dyDescent="0.2">
      <c r="A61">
        <v>46</v>
      </c>
      <c r="B61">
        <f t="shared" si="4"/>
        <v>4.6000000000000005</v>
      </c>
      <c r="C61">
        <f t="shared" si="5"/>
        <v>0.15214832643317483</v>
      </c>
      <c r="D61">
        <f t="shared" si="6"/>
        <v>8.7177140722493931</v>
      </c>
      <c r="E61">
        <f t="shared" si="7"/>
        <v>30.350617786134105</v>
      </c>
      <c r="F61">
        <f t="shared" si="8"/>
        <v>0.3506177861341051</v>
      </c>
      <c r="G61">
        <f t="shared" si="13"/>
        <v>3.4320510650622507</v>
      </c>
      <c r="H61">
        <f t="shared" si="14"/>
        <v>3.4090800285430789</v>
      </c>
      <c r="I61">
        <f t="shared" si="35"/>
        <v>3.4089252452835646</v>
      </c>
      <c r="J61">
        <f t="shared" si="35"/>
        <v>3.4089241952488734</v>
      </c>
      <c r="K61">
        <f t="shared" si="35"/>
        <v>3.4089241881252144</v>
      </c>
      <c r="L61">
        <f t="shared" si="35"/>
        <v>3.4089241880768859</v>
      </c>
      <c r="M61">
        <f t="shared" si="35"/>
        <v>3.4089241880765582</v>
      </c>
      <c r="N61">
        <f t="shared" si="34"/>
        <v>3.4089241880765555</v>
      </c>
      <c r="O61">
        <f t="shared" si="34"/>
        <v>3.4089241880765555</v>
      </c>
      <c r="P61">
        <f t="shared" si="34"/>
        <v>3.4089241880765555</v>
      </c>
      <c r="Q61">
        <f t="shared" si="34"/>
        <v>3.4089241880765555</v>
      </c>
      <c r="R61">
        <f t="shared" si="34"/>
        <v>3.4089241880765555</v>
      </c>
      <c r="S61">
        <f t="shared" si="34"/>
        <v>3.4089241880765555</v>
      </c>
      <c r="T61">
        <f t="shared" si="15"/>
        <v>8.218084135338774E-2</v>
      </c>
      <c r="U61">
        <f t="shared" si="10"/>
        <v>4.7087542395702027</v>
      </c>
      <c r="V61">
        <f t="shared" si="16"/>
        <v>1.2040636489003744</v>
      </c>
      <c r="W61" s="1">
        <f t="shared" si="17"/>
        <v>1.2945142479049987</v>
      </c>
      <c r="X61">
        <f t="shared" si="18"/>
        <v>0.609375</v>
      </c>
      <c r="Y61">
        <f t="shared" si="36"/>
        <v>3.4375</v>
      </c>
      <c r="Z61">
        <f t="shared" si="19"/>
        <v>8.1837777494870909E-2</v>
      </c>
      <c r="AA61">
        <f t="shared" si="12"/>
        <v>4.6890975486477044</v>
      </c>
      <c r="AB61">
        <f t="shared" si="20"/>
        <v>1.2040296975854041</v>
      </c>
      <c r="AC61" s="1">
        <f t="shared" si="21"/>
        <v>1.2991593863126685</v>
      </c>
      <c r="AD61" s="2">
        <f t="shared" si="22"/>
        <v>74.438545133305837</v>
      </c>
      <c r="AE61">
        <f t="shared" si="23"/>
        <v>9.8425162776597935E-2</v>
      </c>
      <c r="AF61">
        <f t="shared" si="24"/>
        <v>4.6000000000000005</v>
      </c>
      <c r="AG61">
        <f t="shared" si="25"/>
        <v>4.6984251627765987</v>
      </c>
      <c r="AJ61">
        <f t="shared" si="26"/>
        <v>4.6000000000000005</v>
      </c>
    </row>
    <row r="62" spans="1:37" x14ac:dyDescent="0.2">
      <c r="A62">
        <v>47</v>
      </c>
      <c r="B62">
        <f t="shared" si="4"/>
        <v>4.7</v>
      </c>
      <c r="C62">
        <f t="shared" si="5"/>
        <v>0.15540345262851127</v>
      </c>
      <c r="D62">
        <f t="shared" si="6"/>
        <v>8.9042245656953778</v>
      </c>
      <c r="E62">
        <f t="shared" si="7"/>
        <v>30.365934861288235</v>
      </c>
      <c r="F62">
        <f t="shared" si="8"/>
        <v>0.36593486128823471</v>
      </c>
      <c r="G62">
        <f t="shared" si="13"/>
        <v>3.3849204897609644</v>
      </c>
      <c r="H62">
        <f t="shared" si="14"/>
        <v>3.3609640429932952</v>
      </c>
      <c r="I62">
        <f t="shared" si="35"/>
        <v>3.3607932850398061</v>
      </c>
      <c r="J62">
        <f t="shared" si="35"/>
        <v>3.3607920591649152</v>
      </c>
      <c r="K62">
        <f t="shared" si="35"/>
        <v>3.3607920503638837</v>
      </c>
      <c r="L62">
        <f t="shared" si="35"/>
        <v>3.3607920503006974</v>
      </c>
      <c r="M62">
        <f t="shared" si="35"/>
        <v>3.360792050300244</v>
      </c>
      <c r="N62">
        <f t="shared" si="34"/>
        <v>3.3607920503002404</v>
      </c>
      <c r="O62">
        <f t="shared" si="34"/>
        <v>3.3607920503002404</v>
      </c>
      <c r="P62">
        <f t="shared" si="34"/>
        <v>3.3607920503002404</v>
      </c>
      <c r="Q62">
        <f t="shared" si="34"/>
        <v>3.3607920503002404</v>
      </c>
      <c r="R62">
        <f t="shared" si="34"/>
        <v>3.3607920503002404</v>
      </c>
      <c r="S62">
        <f t="shared" si="34"/>
        <v>3.3607920503002404</v>
      </c>
      <c r="T62">
        <f t="shared" si="15"/>
        <v>8.4529381737393605E-2</v>
      </c>
      <c r="U62">
        <f t="shared" si="10"/>
        <v>4.8433196602676585</v>
      </c>
      <c r="V62">
        <f t="shared" si="16"/>
        <v>1.2042999305504245</v>
      </c>
      <c r="W62" s="1">
        <f t="shared" si="17"/>
        <v>1.2945142479049987</v>
      </c>
      <c r="X62">
        <f t="shared" si="18"/>
        <v>0.609375</v>
      </c>
      <c r="Y62">
        <f t="shared" si="36"/>
        <v>3.4375</v>
      </c>
      <c r="Z62">
        <f t="shared" si="19"/>
        <v>8.3578695083804236E-2</v>
      </c>
      <c r="AA62">
        <f t="shared" si="12"/>
        <v>4.7888477208609777</v>
      </c>
      <c r="AB62">
        <f t="shared" si="20"/>
        <v>1.2042034726627251</v>
      </c>
      <c r="AC62" s="1">
        <f t="shared" si="21"/>
        <v>1.3070255494604031</v>
      </c>
      <c r="AD62" s="2">
        <f t="shared" si="22"/>
        <v>74.889256375257858</v>
      </c>
      <c r="AE62">
        <f t="shared" si="23"/>
        <v>0.10052862066579218</v>
      </c>
      <c r="AF62">
        <f t="shared" si="24"/>
        <v>4.7</v>
      </c>
      <c r="AG62">
        <f t="shared" si="25"/>
        <v>4.8005286206657924</v>
      </c>
      <c r="AJ62">
        <f t="shared" si="26"/>
        <v>4.7</v>
      </c>
    </row>
    <row r="63" spans="1:37" x14ac:dyDescent="0.2">
      <c r="A63">
        <v>48</v>
      </c>
      <c r="B63">
        <f t="shared" si="4"/>
        <v>4.8000000000000007</v>
      </c>
      <c r="C63">
        <f t="shared" si="5"/>
        <v>0.15865526218640144</v>
      </c>
      <c r="D63">
        <f t="shared" si="6"/>
        <v>9.0905450242088985</v>
      </c>
      <c r="E63">
        <f t="shared" si="7"/>
        <v>30.381573362813189</v>
      </c>
      <c r="F63">
        <f t="shared" si="8"/>
        <v>0.38157336281318877</v>
      </c>
      <c r="G63">
        <f t="shared" si="13"/>
        <v>3.3371370666247837</v>
      </c>
      <c r="H63">
        <f t="shared" si="14"/>
        <v>3.3121760681848458</v>
      </c>
      <c r="I63">
        <f t="shared" si="35"/>
        <v>3.311987958787793</v>
      </c>
      <c r="J63">
        <f t="shared" si="35"/>
        <v>3.3119865304059362</v>
      </c>
      <c r="K63">
        <f t="shared" si="35"/>
        <v>3.3119865195591012</v>
      </c>
      <c r="L63">
        <f t="shared" si="35"/>
        <v>3.3119865194767328</v>
      </c>
      <c r="M63">
        <f t="shared" si="35"/>
        <v>3.3119865194761076</v>
      </c>
      <c r="N63">
        <f t="shared" si="34"/>
        <v>3.3119865194761031</v>
      </c>
      <c r="O63">
        <f t="shared" si="34"/>
        <v>3.3119865194761031</v>
      </c>
      <c r="P63">
        <f t="shared" si="34"/>
        <v>3.3119865194761031</v>
      </c>
      <c r="Q63">
        <f t="shared" si="34"/>
        <v>3.3119865194761031</v>
      </c>
      <c r="R63">
        <f t="shared" si="34"/>
        <v>3.3119865194761031</v>
      </c>
      <c r="S63">
        <f t="shared" si="34"/>
        <v>3.3119865194761031</v>
      </c>
      <c r="T63">
        <f t="shared" si="15"/>
        <v>8.6922803449295552E-2</v>
      </c>
      <c r="U63">
        <f t="shared" si="10"/>
        <v>4.9804566674751545</v>
      </c>
      <c r="V63">
        <f t="shared" si="16"/>
        <v>1.2045476599152891</v>
      </c>
      <c r="W63" s="1">
        <f t="shared" si="17"/>
        <v>1.2945142479049989</v>
      </c>
      <c r="X63">
        <f t="shared" si="18"/>
        <v>0.609375</v>
      </c>
      <c r="Y63">
        <f t="shared" si="36"/>
        <v>3.4375</v>
      </c>
      <c r="Z63">
        <f t="shared" si="19"/>
        <v>8.5317205984218145E-2</v>
      </c>
      <c r="AA63">
        <f t="shared" si="12"/>
        <v>4.8884599959125463</v>
      </c>
      <c r="AB63">
        <f t="shared" si="20"/>
        <v>1.2043807007619236</v>
      </c>
      <c r="AC63" s="1">
        <f t="shared" si="21"/>
        <v>1.3150566022240073</v>
      </c>
      <c r="AD63" s="2">
        <f t="shared" si="22"/>
        <v>75.349415374923225</v>
      </c>
      <c r="AE63">
        <f t="shared" si="23"/>
        <v>0.10262978304460135</v>
      </c>
      <c r="AF63">
        <f t="shared" si="24"/>
        <v>4.8000000000000007</v>
      </c>
      <c r="AG63">
        <f t="shared" si="25"/>
        <v>4.9026297830446017</v>
      </c>
      <c r="AJ63">
        <f t="shared" si="26"/>
        <v>4.8000000000000007</v>
      </c>
    </row>
    <row r="64" spans="1:37" x14ac:dyDescent="0.2">
      <c r="A64">
        <v>49</v>
      </c>
      <c r="B64">
        <f t="shared" si="4"/>
        <v>4.9000000000000004</v>
      </c>
      <c r="C64">
        <f t="shared" si="5"/>
        <v>0.16190369150866787</v>
      </c>
      <c r="D64">
        <f t="shared" si="6"/>
        <v>9.2766718037753346</v>
      </c>
      <c r="E64">
        <f t="shared" si="7"/>
        <v>30.397532794620027</v>
      </c>
      <c r="F64">
        <f t="shared" si="8"/>
        <v>0.39753279462002666</v>
      </c>
      <c r="G64">
        <f t="shared" si="13"/>
        <v>3.2887232393472008</v>
      </c>
      <c r="H64">
        <f t="shared" si="14"/>
        <v>3.2627386720806131</v>
      </c>
      <c r="I64">
        <f t="shared" si="35"/>
        <v>3.2625317300592336</v>
      </c>
      <c r="J64">
        <f t="shared" si="35"/>
        <v>3.2625300687347396</v>
      </c>
      <c r="K64">
        <f t="shared" si="35"/>
        <v>3.2625300553968222</v>
      </c>
      <c r="L64">
        <f t="shared" si="35"/>
        <v>3.2625300552897389</v>
      </c>
      <c r="M64">
        <f t="shared" si="35"/>
        <v>3.2625300552888796</v>
      </c>
      <c r="N64">
        <f t="shared" si="35"/>
        <v>3.262530055288873</v>
      </c>
      <c r="O64">
        <f t="shared" ref="O64:S73" si="37">(($F$4*SQRT($G$15)-$F64)/$F$4)^2*(COS(ASIN(SIN($C64)/SQRT(N64))))^2</f>
        <v>3.262530055288873</v>
      </c>
      <c r="P64">
        <f t="shared" si="37"/>
        <v>3.262530055288873</v>
      </c>
      <c r="Q64">
        <f t="shared" si="37"/>
        <v>3.262530055288873</v>
      </c>
      <c r="R64">
        <f t="shared" si="37"/>
        <v>3.262530055288873</v>
      </c>
      <c r="S64">
        <f t="shared" si="37"/>
        <v>3.262530055288873</v>
      </c>
      <c r="T64">
        <f t="shared" si="15"/>
        <v>8.9363190888084587E-2</v>
      </c>
      <c r="U64">
        <f t="shared" si="10"/>
        <v>5.120284691980018</v>
      </c>
      <c r="V64">
        <f t="shared" si="16"/>
        <v>1.2048074630459509</v>
      </c>
      <c r="W64" s="1">
        <f t="shared" si="17"/>
        <v>1.2945142479049987</v>
      </c>
      <c r="X64">
        <f t="shared" si="18"/>
        <v>0.609375</v>
      </c>
      <c r="Y64">
        <f t="shared" si="36"/>
        <v>3.4375</v>
      </c>
      <c r="Z64">
        <f t="shared" si="19"/>
        <v>8.7053264758502558E-2</v>
      </c>
      <c r="AA64">
        <f t="shared" si="12"/>
        <v>4.9879317703423398</v>
      </c>
      <c r="AB64">
        <f t="shared" si="20"/>
        <v>1.2045613644744417</v>
      </c>
      <c r="AC64" s="1">
        <f t="shared" si="21"/>
        <v>1.3232522788487919</v>
      </c>
      <c r="AD64" s="2">
        <f t="shared" si="22"/>
        <v>75.819006905230793</v>
      </c>
      <c r="AE64">
        <f t="shared" si="23"/>
        <v>0.10472860537851535</v>
      </c>
      <c r="AF64">
        <f t="shared" si="24"/>
        <v>4.9000000000000004</v>
      </c>
      <c r="AG64">
        <f t="shared" si="25"/>
        <v>5.0047286053785154</v>
      </c>
      <c r="AJ64">
        <f t="shared" si="26"/>
        <v>4.9000000000000004</v>
      </c>
    </row>
    <row r="65" spans="1:37" x14ac:dyDescent="0.2">
      <c r="A65">
        <v>50</v>
      </c>
      <c r="B65">
        <f t="shared" si="4"/>
        <v>5</v>
      </c>
      <c r="C65">
        <f t="shared" si="5"/>
        <v>0.16514867741462683</v>
      </c>
      <c r="D65">
        <f t="shared" si="6"/>
        <v>9.4626012843013942</v>
      </c>
      <c r="E65">
        <f t="shared" si="7"/>
        <v>30.413812651491099</v>
      </c>
      <c r="F65">
        <f t="shared" si="8"/>
        <v>0.41381265149109936</v>
      </c>
      <c r="G65">
        <f t="shared" si="13"/>
        <v>3.239701864615204</v>
      </c>
      <c r="H65">
        <f t="shared" si="14"/>
        <v>3.2126748375881773</v>
      </c>
      <c r="I65">
        <f t="shared" si="35"/>
        <v>3.2124474693586342</v>
      </c>
      <c r="J65">
        <f t="shared" si="35"/>
        <v>3.2124455403672165</v>
      </c>
      <c r="K65">
        <f t="shared" si="35"/>
        <v>3.2124455240004908</v>
      </c>
      <c r="L65">
        <f t="shared" si="35"/>
        <v>3.2124455238616254</v>
      </c>
      <c r="M65">
        <f t="shared" si="35"/>
        <v>3.2124455238604477</v>
      </c>
      <c r="N65">
        <f t="shared" si="35"/>
        <v>3.2124455238604375</v>
      </c>
      <c r="O65">
        <f t="shared" si="37"/>
        <v>3.212445523860437</v>
      </c>
      <c r="P65">
        <f t="shared" si="37"/>
        <v>3.212445523860437</v>
      </c>
      <c r="Q65">
        <f t="shared" si="37"/>
        <v>3.212445523860437</v>
      </c>
      <c r="R65">
        <f t="shared" si="37"/>
        <v>3.212445523860437</v>
      </c>
      <c r="S65">
        <f t="shared" si="37"/>
        <v>3.212445523860437</v>
      </c>
      <c r="T65">
        <f t="shared" si="15"/>
        <v>9.1852738517788593E-2</v>
      </c>
      <c r="U65">
        <f t="shared" si="10"/>
        <v>5.2629294710176504</v>
      </c>
      <c r="V65">
        <f t="shared" si="16"/>
        <v>1.2050800120381915</v>
      </c>
      <c r="W65" s="1">
        <f t="shared" si="17"/>
        <v>1.2945142479049987</v>
      </c>
      <c r="X65">
        <f t="shared" si="18"/>
        <v>0.609375</v>
      </c>
      <c r="Y65">
        <f t="shared" si="36"/>
        <v>3.4375</v>
      </c>
      <c r="Z65">
        <f t="shared" si="19"/>
        <v>8.8786826313269909E-2</v>
      </c>
      <c r="AA65">
        <f t="shared" si="12"/>
        <v>5.087260460413364</v>
      </c>
      <c r="AB65">
        <f t="shared" si="20"/>
        <v>1.2047454460988793</v>
      </c>
      <c r="AC65" s="1">
        <f t="shared" si="21"/>
        <v>1.3316123087154652</v>
      </c>
      <c r="AD65" s="2">
        <f t="shared" si="22"/>
        <v>76.298015460379986</v>
      </c>
      <c r="AE65">
        <f t="shared" si="23"/>
        <v>0.10682504339333597</v>
      </c>
      <c r="AF65" s="3">
        <f t="shared" si="24"/>
        <v>5</v>
      </c>
      <c r="AG65" s="3">
        <f t="shared" si="25"/>
        <v>5.1068250433933358</v>
      </c>
      <c r="AH65">
        <v>9.3000000000000007</v>
      </c>
      <c r="AI65">
        <f>AH65*$C$3/180</f>
        <v>0.16231083333333335</v>
      </c>
      <c r="AJ65">
        <f t="shared" si="26"/>
        <v>5</v>
      </c>
      <c r="AK65">
        <f>AJ65/SIN(AI65)</f>
        <v>30.940766967287299</v>
      </c>
    </row>
    <row r="66" spans="1:37" x14ac:dyDescent="0.2">
      <c r="A66">
        <v>51</v>
      </c>
      <c r="B66">
        <f t="shared" si="4"/>
        <v>5.1000000000000005</v>
      </c>
      <c r="C66">
        <f t="shared" si="5"/>
        <v>0.16839015714752992</v>
      </c>
      <c r="D66">
        <f t="shared" si="6"/>
        <v>9.6483298699842059</v>
      </c>
      <c r="E66">
        <f t="shared" si="7"/>
        <v>30.430412419157253</v>
      </c>
      <c r="F66">
        <f t="shared" si="8"/>
        <v>0.43041241915725337</v>
      </c>
      <c r="G66">
        <f t="shared" si="13"/>
        <v>3.1900962086175886</v>
      </c>
      <c r="H66">
        <f t="shared" si="14"/>
        <v>3.1620079590306509</v>
      </c>
      <c r="I66">
        <f t="shared" si="35"/>
        <v>3.1617584499291307</v>
      </c>
      <c r="J66">
        <f t="shared" si="35"/>
        <v>3.161756213664463</v>
      </c>
      <c r="K66">
        <f t="shared" si="35"/>
        <v>3.1617561936199921</v>
      </c>
      <c r="L66">
        <f t="shared" si="35"/>
        <v>3.1617561934403269</v>
      </c>
      <c r="M66">
        <f t="shared" si="35"/>
        <v>3.1617561934387157</v>
      </c>
      <c r="N66">
        <f t="shared" si="35"/>
        <v>3.1617561934387011</v>
      </c>
      <c r="O66">
        <f t="shared" si="37"/>
        <v>3.1617561934387011</v>
      </c>
      <c r="P66">
        <f t="shared" si="37"/>
        <v>3.1617561934387011</v>
      </c>
      <c r="Q66">
        <f t="shared" si="37"/>
        <v>3.1617561934387011</v>
      </c>
      <c r="R66">
        <f t="shared" si="37"/>
        <v>3.1617561934387011</v>
      </c>
      <c r="S66">
        <f t="shared" si="37"/>
        <v>3.1617561934387011</v>
      </c>
      <c r="T66">
        <f t="shared" si="15"/>
        <v>9.4393758948395232E-2</v>
      </c>
      <c r="U66">
        <f t="shared" si="10"/>
        <v>5.4085235112879646</v>
      </c>
      <c r="V66">
        <f t="shared" si="16"/>
        <v>1.2053660290505159</v>
      </c>
      <c r="W66" s="1">
        <f t="shared" si="17"/>
        <v>1.2945142479049987</v>
      </c>
      <c r="X66">
        <f t="shared" si="18"/>
        <v>0.51</v>
      </c>
      <c r="Y66">
        <f>$AQ$6</f>
        <v>3.04</v>
      </c>
      <c r="Z66">
        <f t="shared" si="19"/>
        <v>9.6271248636383394E-2</v>
      </c>
      <c r="AA66">
        <f t="shared" si="12"/>
        <v>5.5160989191625047</v>
      </c>
      <c r="AB66">
        <f t="shared" si="20"/>
        <v>1.2055824478992321</v>
      </c>
      <c r="AC66" s="1">
        <f t="shared" si="21"/>
        <v>1.2737433650421666</v>
      </c>
      <c r="AD66" s="2">
        <f t="shared" si="22"/>
        <v>72.982271433261175</v>
      </c>
      <c r="AE66">
        <f t="shared" si="23"/>
        <v>0.11588372915428964</v>
      </c>
      <c r="AF66">
        <f t="shared" si="24"/>
        <v>5.1000000000000005</v>
      </c>
      <c r="AG66">
        <f t="shared" si="25"/>
        <v>5.2158837291542905</v>
      </c>
      <c r="AJ66">
        <f t="shared" si="26"/>
        <v>5.1000000000000005</v>
      </c>
    </row>
    <row r="67" spans="1:37" x14ac:dyDescent="0.2">
      <c r="A67">
        <v>52</v>
      </c>
      <c r="B67">
        <f t="shared" si="4"/>
        <v>5.2</v>
      </c>
      <c r="C67">
        <f t="shared" si="5"/>
        <v>0.17162806838087999</v>
      </c>
      <c r="D67">
        <f t="shared" si="6"/>
        <v>9.8338539896732122</v>
      </c>
      <c r="E67">
        <f t="shared" si="7"/>
        <v>30.447331574376101</v>
      </c>
      <c r="F67">
        <f t="shared" si="8"/>
        <v>0.4473315743761006</v>
      </c>
      <c r="G67">
        <f t="shared" si="13"/>
        <v>3.1399299435036836</v>
      </c>
      <c r="H67">
        <f t="shared" si="14"/>
        <v>3.1107618385675426</v>
      </c>
      <c r="I67">
        <f t="shared" si="35"/>
        <v>3.1104883433950681</v>
      </c>
      <c r="J67">
        <f t="shared" si="35"/>
        <v>3.1104857546904632</v>
      </c>
      <c r="K67">
        <f t="shared" si="35"/>
        <v>3.1104857301855104</v>
      </c>
      <c r="L67">
        <f t="shared" si="35"/>
        <v>3.1104857299535436</v>
      </c>
      <c r="M67">
        <f t="shared" si="35"/>
        <v>3.110485729951348</v>
      </c>
      <c r="N67">
        <f t="shared" si="35"/>
        <v>3.1104857299513271</v>
      </c>
      <c r="O67">
        <f t="shared" si="37"/>
        <v>3.1104857299513262</v>
      </c>
      <c r="P67">
        <f t="shared" si="37"/>
        <v>3.1104857299513262</v>
      </c>
      <c r="Q67">
        <f t="shared" si="37"/>
        <v>3.1104857299513262</v>
      </c>
      <c r="R67">
        <f t="shared" si="37"/>
        <v>3.1104857299513262</v>
      </c>
      <c r="S67">
        <f t="shared" si="37"/>
        <v>3.1104857299513262</v>
      </c>
      <c r="T67">
        <f t="shared" si="15"/>
        <v>9.6988691729274115E-2</v>
      </c>
      <c r="U67">
        <f t="shared" si="10"/>
        <v>5.5572065927962253</v>
      </c>
      <c r="V67">
        <f t="shared" si="16"/>
        <v>1.2056662907455786</v>
      </c>
      <c r="W67" s="1">
        <f t="shared" si="17"/>
        <v>1.2945142479049987</v>
      </c>
      <c r="X67">
        <f t="shared" si="18"/>
        <v>0.51</v>
      </c>
      <c r="Y67">
        <f t="shared" ref="Y67:Y75" si="38">$AQ$6</f>
        <v>3.04</v>
      </c>
      <c r="Z67">
        <f t="shared" si="19"/>
        <v>9.8110223275460665E-2</v>
      </c>
      <c r="AA67">
        <f t="shared" si="12"/>
        <v>5.6214675122021065</v>
      </c>
      <c r="AB67">
        <f t="shared" si="20"/>
        <v>1.2057986236924696</v>
      </c>
      <c r="AC67" s="1">
        <f t="shared" si="21"/>
        <v>1.2824428616297014</v>
      </c>
      <c r="AD67" s="2">
        <f t="shared" si="22"/>
        <v>73.480730572448266</v>
      </c>
      <c r="AE67">
        <f t="shared" si="23"/>
        <v>0.11811147657469112</v>
      </c>
      <c r="AF67">
        <f t="shared" si="24"/>
        <v>5.2</v>
      </c>
      <c r="AG67">
        <f t="shared" si="25"/>
        <v>5.3181114765746909</v>
      </c>
      <c r="AJ67">
        <f t="shared" si="26"/>
        <v>5.2</v>
      </c>
    </row>
    <row r="68" spans="1:37" x14ac:dyDescent="0.2">
      <c r="A68">
        <v>53</v>
      </c>
      <c r="B68">
        <f t="shared" si="4"/>
        <v>5.3000000000000007</v>
      </c>
      <c r="C68">
        <f t="shared" si="5"/>
        <v>0.17486234922462071</v>
      </c>
      <c r="D68">
        <f t="shared" si="6"/>
        <v>10.019170097224805</v>
      </c>
      <c r="E68">
        <f t="shared" si="7"/>
        <v>30.464569585011372</v>
      </c>
      <c r="F68">
        <f t="shared" si="8"/>
        <v>0.4645695850113718</v>
      </c>
      <c r="G68">
        <f t="shared" si="13"/>
        <v>3.0892271437935559</v>
      </c>
      <c r="H68">
        <f t="shared" si="14"/>
        <v>3.058960682566735</v>
      </c>
      <c r="I68">
        <f t="shared" si="35"/>
        <v>3.0586612152736725</v>
      </c>
      <c r="J68">
        <f t="shared" si="35"/>
        <v>3.0586582226258336</v>
      </c>
      <c r="K68">
        <f t="shared" si="35"/>
        <v>3.0586581927166354</v>
      </c>
      <c r="L68">
        <f t="shared" si="35"/>
        <v>3.0586581924177159</v>
      </c>
      <c r="M68">
        <f t="shared" si="35"/>
        <v>3.0586581924147289</v>
      </c>
      <c r="N68">
        <f t="shared" si="35"/>
        <v>3.0586581924146987</v>
      </c>
      <c r="O68">
        <f t="shared" si="37"/>
        <v>3.0586581924146978</v>
      </c>
      <c r="P68">
        <f t="shared" si="37"/>
        <v>3.0586581924146978</v>
      </c>
      <c r="Q68">
        <f t="shared" si="37"/>
        <v>3.0586581924146978</v>
      </c>
      <c r="R68">
        <f t="shared" si="37"/>
        <v>3.0586581924146978</v>
      </c>
      <c r="S68">
        <f t="shared" si="37"/>
        <v>3.0586581924146978</v>
      </c>
      <c r="T68">
        <f t="shared" si="15"/>
        <v>9.9640112931732458E-2</v>
      </c>
      <c r="U68">
        <f t="shared" si="10"/>
        <v>5.7091263179092282</v>
      </c>
      <c r="V68">
        <f t="shared" si="16"/>
        <v>1.205981633207198</v>
      </c>
      <c r="W68" s="1">
        <f t="shared" si="17"/>
        <v>1.2945142479049987</v>
      </c>
      <c r="X68">
        <f t="shared" si="18"/>
        <v>0.51</v>
      </c>
      <c r="Y68">
        <f t="shared" si="38"/>
        <v>3.04</v>
      </c>
      <c r="Z68">
        <f t="shared" si="19"/>
        <v>9.9946438038153423E-2</v>
      </c>
      <c r="AA68">
        <f t="shared" si="12"/>
        <v>5.7266779713091243</v>
      </c>
      <c r="AB68">
        <f t="shared" si="20"/>
        <v>1.2060186225194485</v>
      </c>
      <c r="AC68" s="1">
        <f t="shared" si="21"/>
        <v>1.2913060872974289</v>
      </c>
      <c r="AD68" s="2">
        <f t="shared" si="22"/>
        <v>73.988570973591337</v>
      </c>
      <c r="AE68">
        <f t="shared" si="23"/>
        <v>0.12033668544424868</v>
      </c>
      <c r="AF68">
        <f t="shared" si="24"/>
        <v>5.3000000000000007</v>
      </c>
      <c r="AG68">
        <f t="shared" si="25"/>
        <v>5.4203366854442496</v>
      </c>
      <c r="AJ68">
        <f t="shared" si="26"/>
        <v>5.3000000000000007</v>
      </c>
    </row>
    <row r="69" spans="1:37" x14ac:dyDescent="0.2">
      <c r="A69">
        <v>54</v>
      </c>
      <c r="B69">
        <f t="shared" si="4"/>
        <v>5.4</v>
      </c>
      <c r="C69">
        <f t="shared" si="5"/>
        <v>0.17809293823119757</v>
      </c>
      <c r="D69">
        <f t="shared" si="6"/>
        <v>10.204274671849614</v>
      </c>
      <c r="E69">
        <f t="shared" si="7"/>
        <v>30.482125910113293</v>
      </c>
      <c r="F69">
        <f t="shared" si="8"/>
        <v>0.48212591011329309</v>
      </c>
      <c r="G69">
        <f t="shared" si="13"/>
        <v>3.0380122827410125</v>
      </c>
      <c r="H69">
        <f t="shared" si="14"/>
        <v>3.0066290979289239</v>
      </c>
      <c r="I69">
        <f t="shared" si="35"/>
        <v>3.0063015203472303</v>
      </c>
      <c r="J69">
        <f t="shared" si="35"/>
        <v>3.0062980650268676</v>
      </c>
      <c r="K69">
        <f t="shared" si="35"/>
        <v>3.0062980285757979</v>
      </c>
      <c r="L69">
        <f t="shared" si="35"/>
        <v>3.0062980281912655</v>
      </c>
      <c r="M69">
        <f t="shared" si="35"/>
        <v>3.0062980281872091</v>
      </c>
      <c r="N69">
        <f t="shared" si="35"/>
        <v>3.0062980281871661</v>
      </c>
      <c r="O69">
        <f t="shared" si="37"/>
        <v>3.0062980281871656</v>
      </c>
      <c r="P69">
        <f t="shared" si="37"/>
        <v>3.0062980281871656</v>
      </c>
      <c r="Q69">
        <f t="shared" si="37"/>
        <v>3.0062980281871656</v>
      </c>
      <c r="R69">
        <f t="shared" si="37"/>
        <v>3.0062980281871656</v>
      </c>
      <c r="S69">
        <f t="shared" si="37"/>
        <v>3.0062980281871656</v>
      </c>
      <c r="T69">
        <f t="shared" si="15"/>
        <v>0.10235074560702188</v>
      </c>
      <c r="U69">
        <f t="shared" si="10"/>
        <v>5.8644387105726361</v>
      </c>
      <c r="V69">
        <f t="shared" si="16"/>
        <v>1.2063129573924645</v>
      </c>
      <c r="W69" s="1">
        <f t="shared" si="17"/>
        <v>1.2945142479049987</v>
      </c>
      <c r="X69">
        <f t="shared" si="18"/>
        <v>0.51</v>
      </c>
      <c r="Y69">
        <f t="shared" si="38"/>
        <v>3.04</v>
      </c>
      <c r="Z69">
        <f t="shared" si="19"/>
        <v>0.10177984702831913</v>
      </c>
      <c r="AA69">
        <f t="shared" si="12"/>
        <v>5.8317276667507372</v>
      </c>
      <c r="AB69">
        <f t="shared" si="20"/>
        <v>1.2062424237829992</v>
      </c>
      <c r="AC69" s="1">
        <f t="shared" si="21"/>
        <v>1.300332751897918</v>
      </c>
      <c r="AD69" s="2">
        <f t="shared" si="22"/>
        <v>74.505776011976835</v>
      </c>
      <c r="AE69">
        <f t="shared" si="23"/>
        <v>0.12255931190197202</v>
      </c>
      <c r="AF69">
        <f t="shared" si="24"/>
        <v>5.4</v>
      </c>
      <c r="AG69">
        <f t="shared" si="25"/>
        <v>5.522559311901972</v>
      </c>
      <c r="AJ69">
        <f t="shared" si="26"/>
        <v>5.4</v>
      </c>
    </row>
    <row r="70" spans="1:37" x14ac:dyDescent="0.2">
      <c r="A70">
        <v>55</v>
      </c>
      <c r="B70">
        <f t="shared" si="4"/>
        <v>5.5</v>
      </c>
      <c r="C70">
        <f t="shared" si="5"/>
        <v>0.18131977440149022</v>
      </c>
      <c r="D70">
        <f t="shared" si="6"/>
        <v>10.389164218452407</v>
      </c>
      <c r="E70">
        <f t="shared" si="7"/>
        <v>30.5</v>
      </c>
      <c r="F70">
        <f t="shared" si="8"/>
        <v>0.5</v>
      </c>
      <c r="G70">
        <f t="shared" si="13"/>
        <v>2.9863102286505105</v>
      </c>
      <c r="H70">
        <f t="shared" si="14"/>
        <v>2.953792088365641</v>
      </c>
      <c r="I70">
        <f t="shared" si="35"/>
        <v>2.9534340978856228</v>
      </c>
      <c r="J70">
        <f t="shared" si="35"/>
        <v>2.9534301129171281</v>
      </c>
      <c r="K70">
        <f t="shared" si="35"/>
        <v>2.9534300685530428</v>
      </c>
      <c r="L70">
        <f t="shared" si="35"/>
        <v>2.9534300680591428</v>
      </c>
      <c r="M70">
        <f t="shared" si="35"/>
        <v>2.9534300680536445</v>
      </c>
      <c r="N70">
        <f t="shared" si="35"/>
        <v>2.9534300680535828</v>
      </c>
      <c r="O70">
        <f t="shared" si="37"/>
        <v>2.9534300680535823</v>
      </c>
      <c r="P70">
        <f t="shared" si="37"/>
        <v>2.9534300680535823</v>
      </c>
      <c r="Q70">
        <f t="shared" si="37"/>
        <v>2.9534300680535823</v>
      </c>
      <c r="R70">
        <f t="shared" si="37"/>
        <v>2.9534300680535823</v>
      </c>
      <c r="S70">
        <f t="shared" si="37"/>
        <v>2.9534300680535823</v>
      </c>
      <c r="T70">
        <f t="shared" si="15"/>
        <v>0.10512347121723509</v>
      </c>
      <c r="U70">
        <f t="shared" si="10"/>
        <v>6.0233088712724223</v>
      </c>
      <c r="V70">
        <f t="shared" si="16"/>
        <v>1.2066612351870676</v>
      </c>
      <c r="W70" s="1">
        <f t="shared" si="17"/>
        <v>1.2945142479049985</v>
      </c>
      <c r="X70">
        <f t="shared" si="18"/>
        <v>0.51</v>
      </c>
      <c r="Y70">
        <f t="shared" si="38"/>
        <v>3.04</v>
      </c>
      <c r="Z70">
        <f t="shared" si="19"/>
        <v>0.10361040473287834</v>
      </c>
      <c r="AA70">
        <f t="shared" si="12"/>
        <v>5.9366139907426705</v>
      </c>
      <c r="AB70">
        <f t="shared" si="20"/>
        <v>1.2064700065861937</v>
      </c>
      <c r="AC70" s="1">
        <f t="shared" si="21"/>
        <v>1.3095225606288339</v>
      </c>
      <c r="AD70" s="2">
        <f t="shared" si="22"/>
        <v>75.032328796177012</v>
      </c>
      <c r="AE70">
        <f t="shared" si="23"/>
        <v>0.12477931235621825</v>
      </c>
      <c r="AF70">
        <f t="shared" si="24"/>
        <v>5.5</v>
      </c>
      <c r="AG70">
        <f t="shared" si="25"/>
        <v>5.6247793123562184</v>
      </c>
      <c r="AJ70">
        <f t="shared" si="26"/>
        <v>5.5</v>
      </c>
    </row>
    <row r="71" spans="1:37" x14ac:dyDescent="0.2">
      <c r="A71">
        <v>56</v>
      </c>
      <c r="B71">
        <f t="shared" si="4"/>
        <v>5.6000000000000005</v>
      </c>
      <c r="C71">
        <f t="shared" si="5"/>
        <v>0.18454279719061453</v>
      </c>
      <c r="D71">
        <f t="shared" si="6"/>
        <v>10.573835267964546</v>
      </c>
      <c r="E71">
        <f t="shared" si="7"/>
        <v>30.51819129633996</v>
      </c>
      <c r="F71">
        <f t="shared" si="8"/>
        <v>0.51819129633996042</v>
      </c>
      <c r="G71">
        <f t="shared" si="13"/>
        <v>2.9341462411492114</v>
      </c>
      <c r="H71">
        <f t="shared" si="14"/>
        <v>2.9004750506321182</v>
      </c>
      <c r="I71">
        <f t="shared" ref="I71:N80" si="39">(($F$4*SQRT($G$15)-$F71)/$F$4)^2*(COS(ASIN(SIN($C71)/SQRT(H71))))^2</f>
        <v>2.9000841667075719</v>
      </c>
      <c r="J71">
        <f t="shared" si="39"/>
        <v>2.9000795756969082</v>
      </c>
      <c r="K71">
        <f t="shared" si="39"/>
        <v>2.9000795217672075</v>
      </c>
      <c r="L71">
        <f t="shared" si="39"/>
        <v>2.9000795211337049</v>
      </c>
      <c r="M71">
        <f t="shared" si="39"/>
        <v>2.9000795211262629</v>
      </c>
      <c r="N71">
        <f t="shared" si="39"/>
        <v>2.9000795211261758</v>
      </c>
      <c r="O71">
        <f t="shared" si="37"/>
        <v>2.9000795211261745</v>
      </c>
      <c r="P71">
        <f t="shared" si="37"/>
        <v>2.9000795211261745</v>
      </c>
      <c r="Q71">
        <f t="shared" si="37"/>
        <v>2.9000795211261745</v>
      </c>
      <c r="R71">
        <f t="shared" si="37"/>
        <v>2.9000795211261745</v>
      </c>
      <c r="S71">
        <f t="shared" si="37"/>
        <v>2.9000795211261745</v>
      </c>
      <c r="T71">
        <f t="shared" si="15"/>
        <v>0.10796134214931154</v>
      </c>
      <c r="U71">
        <f t="shared" si="10"/>
        <v>6.1859116940557293</v>
      </c>
      <c r="V71">
        <f t="shared" si="16"/>
        <v>1.2070275161420234</v>
      </c>
      <c r="W71" s="1">
        <f t="shared" si="17"/>
        <v>1.2945142479049987</v>
      </c>
      <c r="X71">
        <f t="shared" si="18"/>
        <v>0.51</v>
      </c>
      <c r="Y71">
        <f t="shared" si="38"/>
        <v>3.04</v>
      </c>
      <c r="Z71">
        <f t="shared" si="19"/>
        <v>0.10543806602661931</v>
      </c>
      <c r="AA71">
        <f t="shared" si="12"/>
        <v>6.0413343577244873</v>
      </c>
      <c r="AB71">
        <f t="shared" si="20"/>
        <v>1.2067013497371037</v>
      </c>
      <c r="AC71" s="1">
        <f t="shared" si="21"/>
        <v>1.3188752140785662</v>
      </c>
      <c r="AD71" s="2">
        <f t="shared" si="22"/>
        <v>75.568212170664296</v>
      </c>
      <c r="AE71">
        <f t="shared" si="23"/>
        <v>0.12699664348851189</v>
      </c>
      <c r="AF71">
        <f t="shared" si="24"/>
        <v>5.6000000000000005</v>
      </c>
      <c r="AG71">
        <f t="shared" si="25"/>
        <v>5.726996643488512</v>
      </c>
      <c r="AJ71">
        <f t="shared" si="26"/>
        <v>5.6000000000000005</v>
      </c>
    </row>
    <row r="72" spans="1:37" x14ac:dyDescent="0.2">
      <c r="A72">
        <v>57</v>
      </c>
      <c r="B72">
        <f t="shared" si="4"/>
        <v>5.7</v>
      </c>
      <c r="C72">
        <f t="shared" si="5"/>
        <v>0.18776194651359343</v>
      </c>
      <c r="D72">
        <f t="shared" si="6"/>
        <v>10.758284377668888</v>
      </c>
      <c r="E72">
        <f t="shared" si="7"/>
        <v>30.5366992322353</v>
      </c>
      <c r="F72">
        <f t="shared" si="8"/>
        <v>0.53669923223529992</v>
      </c>
      <c r="G72">
        <f t="shared" si="13"/>
        <v>2.8815459674156489</v>
      </c>
      <c r="H72">
        <f t="shared" si="14"/>
        <v>2.8467037707164886</v>
      </c>
      <c r="I72">
        <f t="shared" si="39"/>
        <v>2.8462773200673865</v>
      </c>
      <c r="J72">
        <f t="shared" si="39"/>
        <v>2.8462720358537061</v>
      </c>
      <c r="K72">
        <f t="shared" si="39"/>
        <v>2.8462719703662929</v>
      </c>
      <c r="L72">
        <f t="shared" si="39"/>
        <v>2.8462719695547043</v>
      </c>
      <c r="M72">
        <f t="shared" si="39"/>
        <v>2.8462719695446461</v>
      </c>
      <c r="N72">
        <f t="shared" si="39"/>
        <v>2.8462719695445213</v>
      </c>
      <c r="O72">
        <f t="shared" si="37"/>
        <v>2.8462719695445196</v>
      </c>
      <c r="P72">
        <f t="shared" si="37"/>
        <v>2.8462719695445196</v>
      </c>
      <c r="Q72">
        <f t="shared" si="37"/>
        <v>2.8462719695445196</v>
      </c>
      <c r="R72">
        <f t="shared" si="37"/>
        <v>2.8462719695445196</v>
      </c>
      <c r="S72">
        <f t="shared" si="37"/>
        <v>2.8462719695445196</v>
      </c>
      <c r="T72">
        <f t="shared" si="15"/>
        <v>0.11086759543710616</v>
      </c>
      <c r="U72">
        <f t="shared" si="10"/>
        <v>6.3524326527706858</v>
      </c>
      <c r="V72">
        <f t="shared" si="16"/>
        <v>1.2074129349817271</v>
      </c>
      <c r="W72" s="1">
        <f t="shared" si="17"/>
        <v>1.2945142479049987</v>
      </c>
      <c r="X72">
        <f t="shared" si="18"/>
        <v>0.51</v>
      </c>
      <c r="Y72">
        <f t="shared" si="38"/>
        <v>3.04</v>
      </c>
      <c r="Z72">
        <f t="shared" si="19"/>
        <v>0.10726278617688374</v>
      </c>
      <c r="AA72">
        <f t="shared" si="12"/>
        <v>6.1458862046280673</v>
      </c>
      <c r="AB72">
        <f t="shared" si="20"/>
        <v>1.2069364317536051</v>
      </c>
      <c r="AC72" s="1">
        <f t="shared" si="21"/>
        <v>1.3283904082723537</v>
      </c>
      <c r="AD72" s="2">
        <f t="shared" si="22"/>
        <v>76.113408718454124</v>
      </c>
      <c r="AE72">
        <f t="shared" si="23"/>
        <v>0.12921126225730026</v>
      </c>
      <c r="AF72">
        <f t="shared" si="24"/>
        <v>5.7</v>
      </c>
      <c r="AG72">
        <f t="shared" si="25"/>
        <v>5.8292112622573002</v>
      </c>
      <c r="AJ72">
        <f t="shared" si="26"/>
        <v>5.7</v>
      </c>
    </row>
    <row r="73" spans="1:37" x14ac:dyDescent="0.2">
      <c r="A73">
        <v>58</v>
      </c>
      <c r="B73">
        <f t="shared" si="4"/>
        <v>5.8000000000000007</v>
      </c>
      <c r="C73">
        <f t="shared" si="5"/>
        <v>0.19097716275089588</v>
      </c>
      <c r="D73">
        <f t="shared" si="6"/>
        <v>10.942508131517192</v>
      </c>
      <c r="E73">
        <f t="shared" si="7"/>
        <v>30.555523232306136</v>
      </c>
      <c r="F73">
        <f t="shared" si="8"/>
        <v>0.55552323230613609</v>
      </c>
      <c r="G73">
        <f t="shared" si="13"/>
        <v>2.8285354383658783</v>
      </c>
      <c r="H73">
        <f t="shared" si="14"/>
        <v>2.7925044199862028</v>
      </c>
      <c r="I73">
        <f t="shared" si="39"/>
        <v>2.7920395203512429</v>
      </c>
      <c r="J73">
        <f t="shared" si="39"/>
        <v>2.7920334434533918</v>
      </c>
      <c r="K73">
        <f t="shared" si="39"/>
        <v>2.7920333640063149</v>
      </c>
      <c r="L73">
        <f t="shared" si="39"/>
        <v>2.7920333629676515</v>
      </c>
      <c r="M73">
        <f t="shared" si="39"/>
        <v>2.7920333629540721</v>
      </c>
      <c r="N73">
        <f t="shared" si="39"/>
        <v>2.7920333629538949</v>
      </c>
      <c r="O73">
        <f t="shared" si="37"/>
        <v>2.7920333629538927</v>
      </c>
      <c r="P73">
        <f t="shared" si="37"/>
        <v>2.7920333629538927</v>
      </c>
      <c r="Q73">
        <f t="shared" si="37"/>
        <v>2.7920333629538927</v>
      </c>
      <c r="R73">
        <f t="shared" si="37"/>
        <v>2.7920333629538927</v>
      </c>
      <c r="S73">
        <f t="shared" si="37"/>
        <v>2.7920333629538927</v>
      </c>
      <c r="T73">
        <f t="shared" si="15"/>
        <v>0.11384566783352411</v>
      </c>
      <c r="U73">
        <f t="shared" si="10"/>
        <v>6.523068664661575</v>
      </c>
      <c r="V73">
        <f t="shared" si="16"/>
        <v>1.2078187199870276</v>
      </c>
      <c r="W73" s="1">
        <f t="shared" si="17"/>
        <v>1.2945142479049987</v>
      </c>
      <c r="X73">
        <f t="shared" si="18"/>
        <v>0.51</v>
      </c>
      <c r="Y73">
        <f t="shared" si="38"/>
        <v>3.04</v>
      </c>
      <c r="Z73">
        <f t="shared" si="19"/>
        <v>0.10908452084813298</v>
      </c>
      <c r="AA73">
        <f t="shared" si="12"/>
        <v>6.2502669911392443</v>
      </c>
      <c r="AB73">
        <f t="shared" si="20"/>
        <v>1.2071752308682278</v>
      </c>
      <c r="AC73" s="1">
        <f t="shared" si="21"/>
        <v>1.3380678347189554</v>
      </c>
      <c r="AD73" s="2">
        <f t="shared" si="22"/>
        <v>76.667900763779073</v>
      </c>
      <c r="AE73">
        <f t="shared" si="23"/>
        <v>0.13142312590164443</v>
      </c>
      <c r="AF73">
        <f t="shared" si="24"/>
        <v>5.8000000000000007</v>
      </c>
      <c r="AG73">
        <f t="shared" si="25"/>
        <v>5.9314231259016452</v>
      </c>
      <c r="AJ73">
        <f t="shared" si="26"/>
        <v>5.8000000000000007</v>
      </c>
    </row>
    <row r="74" spans="1:37" x14ac:dyDescent="0.2">
      <c r="A74">
        <v>59</v>
      </c>
      <c r="B74">
        <f t="shared" si="4"/>
        <v>5.9</v>
      </c>
      <c r="C74">
        <f t="shared" si="5"/>
        <v>0.19418838675384306</v>
      </c>
      <c r="D74">
        <f t="shared" si="6"/>
        <v>11.126503140439837</v>
      </c>
      <c r="E74">
        <f t="shared" si="7"/>
        <v>30.574662712775755</v>
      </c>
      <c r="F74">
        <f t="shared" si="8"/>
        <v>0.57466271277575487</v>
      </c>
      <c r="G74">
        <f t="shared" si="13"/>
        <v>2.7751410647987629</v>
      </c>
      <c r="H74">
        <f t="shared" si="14"/>
        <v>2.7379035512933445</v>
      </c>
      <c r="I74">
        <f t="shared" si="39"/>
        <v>2.7373970935653467</v>
      </c>
      <c r="J74">
        <f t="shared" si="39"/>
        <v>2.7373901103892626</v>
      </c>
      <c r="K74">
        <f t="shared" si="39"/>
        <v>2.7373900140852823</v>
      </c>
      <c r="L74">
        <f t="shared" si="39"/>
        <v>2.7373900127571646</v>
      </c>
      <c r="M74">
        <f t="shared" si="39"/>
        <v>2.7373900127388486</v>
      </c>
      <c r="N74">
        <f t="shared" si="39"/>
        <v>2.7373900127385959</v>
      </c>
      <c r="O74">
        <f t="shared" ref="O74:S80" si="40">(($F$4*SQRT($G$15)-$F74)/$F$4)^2*(COS(ASIN(SIN($C74)/SQRT(N74))))^2</f>
        <v>2.7373900127385928</v>
      </c>
      <c r="P74">
        <f t="shared" si="40"/>
        <v>2.7373900127385928</v>
      </c>
      <c r="Q74">
        <f t="shared" si="40"/>
        <v>2.7373900127385928</v>
      </c>
      <c r="R74">
        <f t="shared" si="40"/>
        <v>2.7373900127385928</v>
      </c>
      <c r="S74">
        <f t="shared" si="40"/>
        <v>2.7373900127385928</v>
      </c>
      <c r="T74">
        <f t="shared" si="15"/>
        <v>0.11689921239445936</v>
      </c>
      <c r="U74">
        <f t="shared" si="10"/>
        <v>6.6980290405865617</v>
      </c>
      <c r="V74">
        <f t="shared" si="16"/>
        <v>1.2082462023731972</v>
      </c>
      <c r="W74" s="1">
        <f t="shared" si="17"/>
        <v>1.2945142479049985</v>
      </c>
      <c r="X74">
        <f t="shared" si="18"/>
        <v>0.51</v>
      </c>
      <c r="Y74">
        <f t="shared" si="38"/>
        <v>3.04</v>
      </c>
      <c r="Z74">
        <f t="shared" si="19"/>
        <v>0.1109032261063938</v>
      </c>
      <c r="AA74">
        <f t="shared" si="12"/>
        <v>6.3544741999525334</v>
      </c>
      <c r="AB74">
        <f t="shared" si="20"/>
        <v>1.2074177250330489</v>
      </c>
      <c r="AC74" s="1">
        <f t="shared" si="21"/>
        <v>1.3479071804577836</v>
      </c>
      <c r="AD74" s="2">
        <f t="shared" si="22"/>
        <v>77.231670374789445</v>
      </c>
      <c r="AE74">
        <f t="shared" si="23"/>
        <v>0.13363219194484427</v>
      </c>
      <c r="AF74">
        <f t="shared" si="24"/>
        <v>5.9</v>
      </c>
      <c r="AG74">
        <f t="shared" si="25"/>
        <v>6.0336321919448448</v>
      </c>
      <c r="AJ74">
        <f t="shared" si="26"/>
        <v>5.9</v>
      </c>
    </row>
    <row r="75" spans="1:37" x14ac:dyDescent="0.2">
      <c r="A75">
        <v>60</v>
      </c>
      <c r="B75">
        <f t="shared" si="4"/>
        <v>6</v>
      </c>
      <c r="C75">
        <f t="shared" si="5"/>
        <v>0.19739555984988078</v>
      </c>
      <c r="D75">
        <f t="shared" si="6"/>
        <v>11.31026604264795</v>
      </c>
      <c r="E75">
        <f t="shared" si="7"/>
        <v>30.594117081556711</v>
      </c>
      <c r="F75">
        <f t="shared" si="8"/>
        <v>0.5941170815567105</v>
      </c>
      <c r="G75">
        <f t="shared" si="13"/>
        <v>2.7213896335013428</v>
      </c>
      <c r="H75">
        <f t="shared" si="14"/>
        <v>2.6829280950398045</v>
      </c>
      <c r="I75">
        <f t="shared" si="39"/>
        <v>2.6823767235947167</v>
      </c>
      <c r="J75">
        <f t="shared" si="39"/>
        <v>2.6823687043615032</v>
      </c>
      <c r="K75">
        <f t="shared" si="39"/>
        <v>2.6823685877041883</v>
      </c>
      <c r="L75">
        <f t="shared" si="39"/>
        <v>2.6823685860071471</v>
      </c>
      <c r="M75">
        <f t="shared" si="39"/>
        <v>2.6823685859824602</v>
      </c>
      <c r="N75">
        <f t="shared" si="39"/>
        <v>2.6823685859821005</v>
      </c>
      <c r="O75">
        <f t="shared" si="40"/>
        <v>2.6823685859820956</v>
      </c>
      <c r="P75">
        <f t="shared" si="40"/>
        <v>2.6823685859820956</v>
      </c>
      <c r="Q75">
        <f t="shared" si="40"/>
        <v>2.6823685859820956</v>
      </c>
      <c r="R75">
        <f t="shared" si="40"/>
        <v>2.6823685859820956</v>
      </c>
      <c r="S75">
        <f t="shared" si="40"/>
        <v>2.6823685859820956</v>
      </c>
      <c r="T75">
        <f t="shared" si="15"/>
        <v>0.12003211675924662</v>
      </c>
      <c r="U75">
        <f t="shared" si="10"/>
        <v>6.8775365324413142</v>
      </c>
      <c r="V75">
        <f t="shared" si="16"/>
        <v>1.2086968268017522</v>
      </c>
      <c r="W75" s="1">
        <f t="shared" si="17"/>
        <v>1.2945142479049989</v>
      </c>
      <c r="X75">
        <f t="shared" si="18"/>
        <v>0.51</v>
      </c>
      <c r="Y75">
        <f t="shared" si="38"/>
        <v>3.04</v>
      </c>
      <c r="Z75">
        <f t="shared" si="19"/>
        <v>0.11271885842358317</v>
      </c>
      <c r="AA75">
        <f t="shared" si="12"/>
        <v>6.4585053370189307</v>
      </c>
      <c r="AB75">
        <f t="shared" si="20"/>
        <v>1.2076638919246256</v>
      </c>
      <c r="AC75" s="1">
        <f t="shared" si="21"/>
        <v>1.3579081281065346</v>
      </c>
      <c r="AD75" s="2">
        <f t="shared" si="22"/>
        <v>77.804699366282421</v>
      </c>
      <c r="AE75">
        <f t="shared" si="23"/>
        <v>0.13583841819799758</v>
      </c>
      <c r="AF75" s="3">
        <f t="shared" si="24"/>
        <v>6</v>
      </c>
      <c r="AG75" s="3">
        <f t="shared" si="25"/>
        <v>6.1358384181979977</v>
      </c>
      <c r="AJ75">
        <f t="shared" si="26"/>
        <v>6</v>
      </c>
    </row>
    <row r="76" spans="1:37" x14ac:dyDescent="0.2">
      <c r="A76">
        <v>61</v>
      </c>
      <c r="B76">
        <f t="shared" si="4"/>
        <v>6.1000000000000005</v>
      </c>
      <c r="C76">
        <f t="shared" si="5"/>
        <v>0.20059862384771762</v>
      </c>
      <c r="D76">
        <f t="shared" si="6"/>
        <v>11.493793503927794</v>
      </c>
      <c r="E76">
        <f t="shared" si="7"/>
        <v>30.613885738337757</v>
      </c>
      <c r="F76">
        <f t="shared" si="8"/>
        <v>0.61388573833775695</v>
      </c>
      <c r="G76">
        <f t="shared" si="13"/>
        <v>2.6673083033157412</v>
      </c>
      <c r="H76">
        <f t="shared" si="14"/>
        <v>2.6276053552037921</v>
      </c>
      <c r="I76">
        <f t="shared" si="39"/>
        <v>2.6270054462084556</v>
      </c>
      <c r="J76">
        <f t="shared" si="39"/>
        <v>2.6269962425554709</v>
      </c>
      <c r="K76">
        <f t="shared" si="39"/>
        <v>2.6269961013226011</v>
      </c>
      <c r="L76">
        <f t="shared" si="39"/>
        <v>2.6269960991553316</v>
      </c>
      <c r="M76">
        <f t="shared" si="39"/>
        <v>2.6269960991220742</v>
      </c>
      <c r="N76">
        <f t="shared" si="39"/>
        <v>2.626996099121564</v>
      </c>
      <c r="O76">
        <f t="shared" si="40"/>
        <v>2.626996099121556</v>
      </c>
      <c r="P76">
        <f t="shared" si="40"/>
        <v>2.626996099121556</v>
      </c>
      <c r="Q76">
        <f t="shared" si="40"/>
        <v>2.626996099121556</v>
      </c>
      <c r="R76">
        <f t="shared" si="40"/>
        <v>2.626996099121556</v>
      </c>
      <c r="S76">
        <f t="shared" si="40"/>
        <v>2.626996099121556</v>
      </c>
      <c r="T76">
        <f t="shared" si="15"/>
        <v>0.12324852333909476</v>
      </c>
      <c r="U76">
        <f t="shared" si="10"/>
        <v>7.0618284899051584</v>
      </c>
      <c r="V76">
        <f t="shared" si="16"/>
        <v>1.2091721631876329</v>
      </c>
      <c r="W76" s="1">
        <f t="shared" si="17"/>
        <v>1.2945142479049987</v>
      </c>
      <c r="X76">
        <f t="shared" si="18"/>
        <v>0.41222222222222227</v>
      </c>
      <c r="Y76">
        <f>$AQ$7</f>
        <v>2.6488888888888891</v>
      </c>
      <c r="Z76">
        <f t="shared" si="19"/>
        <v>0.12273556476597403</v>
      </c>
      <c r="AA76">
        <f t="shared" si="12"/>
        <v>7.0324372617779165</v>
      </c>
      <c r="AB76">
        <f t="shared" si="20"/>
        <v>1.2090954921538337</v>
      </c>
      <c r="AC76" s="1">
        <f t="shared" si="21"/>
        <v>1.2985504488934021</v>
      </c>
      <c r="AD76" s="2">
        <f t="shared" si="22"/>
        <v>74.403654560182204</v>
      </c>
      <c r="AE76">
        <f t="shared" si="23"/>
        <v>0.14802671767867231</v>
      </c>
      <c r="AF76">
        <f t="shared" si="24"/>
        <v>6.1000000000000005</v>
      </c>
      <c r="AG76">
        <f t="shared" si="25"/>
        <v>6.2480267176786732</v>
      </c>
      <c r="AH76">
        <v>11.2</v>
      </c>
      <c r="AI76">
        <f>AH76*$C$3/180</f>
        <v>0.19547111111111112</v>
      </c>
      <c r="AJ76">
        <f t="shared" si="26"/>
        <v>6.1000000000000005</v>
      </c>
      <c r="AK76">
        <f>AJ76/SIN(AI76)</f>
        <v>31.40627584265755</v>
      </c>
    </row>
    <row r="77" spans="1:37" x14ac:dyDescent="0.2">
      <c r="A77">
        <v>62</v>
      </c>
      <c r="B77">
        <f t="shared" si="4"/>
        <v>6.2</v>
      </c>
      <c r="C77">
        <f t="shared" si="5"/>
        <v>0.20379752104232826</v>
      </c>
      <c r="D77">
        <f t="shared" si="6"/>
        <v>11.677082217927451</v>
      </c>
      <c r="E77">
        <f t="shared" si="7"/>
        <v>30.633968074671618</v>
      </c>
      <c r="F77">
        <f t="shared" si="8"/>
        <v>0.63396807467161764</v>
      </c>
      <c r="G77">
        <f t="shared" si="13"/>
        <v>2.6129246011687766</v>
      </c>
      <c r="H77">
        <f t="shared" si="14"/>
        <v>2.5719630053288722</v>
      </c>
      <c r="I77">
        <f t="shared" si="39"/>
        <v>2.5713106427831138</v>
      </c>
      <c r="J77">
        <f t="shared" si="39"/>
        <v>2.5713000849814311</v>
      </c>
      <c r="K77">
        <f t="shared" si="39"/>
        <v>2.5712999140704631</v>
      </c>
      <c r="L77">
        <f t="shared" si="39"/>
        <v>2.5712999113037243</v>
      </c>
      <c r="M77">
        <f t="shared" si="39"/>
        <v>2.5712999112589356</v>
      </c>
      <c r="N77">
        <f t="shared" si="39"/>
        <v>2.5712999112582104</v>
      </c>
      <c r="O77">
        <f t="shared" si="40"/>
        <v>2.5712999112581989</v>
      </c>
      <c r="P77">
        <f t="shared" si="40"/>
        <v>2.5712999112581985</v>
      </c>
      <c r="Q77">
        <f t="shared" si="40"/>
        <v>2.5712999112581985</v>
      </c>
      <c r="R77">
        <f t="shared" si="40"/>
        <v>2.5712999112581985</v>
      </c>
      <c r="S77">
        <f t="shared" si="40"/>
        <v>2.5712999112581985</v>
      </c>
      <c r="T77">
        <f t="shared" si="15"/>
        <v>0.12655285165628144</v>
      </c>
      <c r="U77">
        <f t="shared" si="10"/>
        <v>7.2511581404203911</v>
      </c>
      <c r="V77">
        <f t="shared" si="16"/>
        <v>1.2096739199900266</v>
      </c>
      <c r="W77" s="1">
        <f t="shared" si="17"/>
        <v>1.2945142479049985</v>
      </c>
      <c r="X77">
        <f t="shared" si="18"/>
        <v>0.41222222222222227</v>
      </c>
      <c r="Y77">
        <f t="shared" ref="Y77:Y85" si="41">$AQ$7</f>
        <v>2.6488888888888891</v>
      </c>
      <c r="Z77">
        <f t="shared" si="19"/>
        <v>0.12467582868920245</v>
      </c>
      <c r="AA77">
        <f t="shared" si="12"/>
        <v>7.1436094744728438</v>
      </c>
      <c r="AB77">
        <f t="shared" si="20"/>
        <v>1.2093872260770075</v>
      </c>
      <c r="AC77" s="1">
        <f t="shared" si="21"/>
        <v>1.3088901855052346</v>
      </c>
      <c r="AD77" s="2">
        <f t="shared" si="22"/>
        <v>74.996095301907445</v>
      </c>
      <c r="AE77">
        <f t="shared" si="23"/>
        <v>0.15039103230658124</v>
      </c>
      <c r="AF77">
        <f t="shared" si="24"/>
        <v>6.2</v>
      </c>
      <c r="AG77">
        <f t="shared" si="25"/>
        <v>6.3503910323065815</v>
      </c>
      <c r="AJ77">
        <f t="shared" si="26"/>
        <v>6.2</v>
      </c>
    </row>
    <row r="78" spans="1:37" x14ac:dyDescent="0.2">
      <c r="A78">
        <v>63</v>
      </c>
      <c r="B78">
        <f t="shared" si="4"/>
        <v>6.3000000000000007</v>
      </c>
      <c r="C78">
        <f t="shared" si="5"/>
        <v>0.20699219421982104</v>
      </c>
      <c r="D78">
        <f t="shared" si="6"/>
        <v>11.86012890643571</v>
      </c>
      <c r="E78">
        <f t="shared" si="7"/>
        <v>30.654363474063523</v>
      </c>
      <c r="F78">
        <f t="shared" si="8"/>
        <v>0.65436347406352269</v>
      </c>
      <c r="G78">
        <f t="shared" si="13"/>
        <v>2.5582664180656756</v>
      </c>
      <c r="H78">
        <f t="shared" si="14"/>
        <v>2.5160290844769388</v>
      </c>
      <c r="I78">
        <f t="shared" si="39"/>
        <v>2.5153200337113124</v>
      </c>
      <c r="J78">
        <f t="shared" si="39"/>
        <v>2.515307927432072</v>
      </c>
      <c r="K78">
        <f t="shared" si="39"/>
        <v>2.5153077206711116</v>
      </c>
      <c r="L78">
        <f t="shared" si="39"/>
        <v>2.5153077171398608</v>
      </c>
      <c r="M78">
        <f t="shared" si="39"/>
        <v>2.5153077170795508</v>
      </c>
      <c r="N78">
        <f t="shared" si="39"/>
        <v>2.5153077170785214</v>
      </c>
      <c r="O78">
        <f t="shared" si="40"/>
        <v>2.5153077170785036</v>
      </c>
      <c r="P78">
        <f t="shared" si="40"/>
        <v>2.5153077170785036</v>
      </c>
      <c r="Q78">
        <f t="shared" si="40"/>
        <v>2.5153077170785036</v>
      </c>
      <c r="R78">
        <f t="shared" si="40"/>
        <v>2.5153077170785036</v>
      </c>
      <c r="S78">
        <f t="shared" si="40"/>
        <v>2.5153077170785036</v>
      </c>
      <c r="T78">
        <f t="shared" si="15"/>
        <v>0.129949823113619</v>
      </c>
      <c r="U78">
        <f t="shared" si="10"/>
        <v>7.4457960084199959</v>
      </c>
      <c r="V78">
        <f t="shared" si="16"/>
        <v>1.2102039592069664</v>
      </c>
      <c r="W78" s="1">
        <f t="shared" si="17"/>
        <v>1.2945142479049989</v>
      </c>
      <c r="X78">
        <f t="shared" si="18"/>
        <v>0.41222222222222227</v>
      </c>
      <c r="Y78">
        <f t="shared" si="41"/>
        <v>2.6488888888888891</v>
      </c>
      <c r="Z78">
        <f t="shared" si="19"/>
        <v>0.12661272133645482</v>
      </c>
      <c r="AA78">
        <f t="shared" si="12"/>
        <v>7.2545885215858243</v>
      </c>
      <c r="AB78">
        <f t="shared" si="20"/>
        <v>1.2096831367837886</v>
      </c>
      <c r="AC78" s="1">
        <f t="shared" si="21"/>
        <v>1.3193908042765126</v>
      </c>
      <c r="AD78" s="2">
        <f t="shared" si="22"/>
        <v>75.597754184234361</v>
      </c>
      <c r="AE78">
        <f t="shared" si="23"/>
        <v>0.15275238596848925</v>
      </c>
      <c r="AF78">
        <f t="shared" si="24"/>
        <v>6.3000000000000007</v>
      </c>
      <c r="AG78">
        <f t="shared" si="25"/>
        <v>6.4527523859684903</v>
      </c>
      <c r="AJ78">
        <f t="shared" si="26"/>
        <v>6.3000000000000007</v>
      </c>
    </row>
    <row r="79" spans="1:37" x14ac:dyDescent="0.2">
      <c r="A79">
        <v>64</v>
      </c>
      <c r="B79">
        <f t="shared" si="4"/>
        <v>6.4</v>
      </c>
      <c r="C79">
        <f t="shared" si="5"/>
        <v>0.21018258666216955</v>
      </c>
      <c r="D79">
        <f t="shared" si="6"/>
        <v>12.042930319653196</v>
      </c>
      <c r="E79">
        <f t="shared" si="7"/>
        <v>30.675071312060545</v>
      </c>
      <c r="F79">
        <f t="shared" si="8"/>
        <v>0.67507131206054538</v>
      </c>
      <c r="G79">
        <f t="shared" si="13"/>
        <v>2.5033620050489991</v>
      </c>
      <c r="H79">
        <f t="shared" si="14"/>
        <v>2.4598319931462616</v>
      </c>
      <c r="I79">
        <f t="shared" si="39"/>
        <v>2.4590616714570031</v>
      </c>
      <c r="J79">
        <f t="shared" si="39"/>
        <v>2.4590477940060214</v>
      </c>
      <c r="K79">
        <f t="shared" si="39"/>
        <v>2.4590475439221096</v>
      </c>
      <c r="L79">
        <f t="shared" si="39"/>
        <v>2.4590475394153506</v>
      </c>
      <c r="M79">
        <f t="shared" si="39"/>
        <v>2.4590475393341342</v>
      </c>
      <c r="N79">
        <f t="shared" si="39"/>
        <v>2.459047539332671</v>
      </c>
      <c r="O79">
        <f t="shared" si="40"/>
        <v>2.4590475393326447</v>
      </c>
      <c r="P79">
        <f t="shared" si="40"/>
        <v>2.4590475393326439</v>
      </c>
      <c r="Q79">
        <f t="shared" si="40"/>
        <v>2.4590475393326439</v>
      </c>
      <c r="R79">
        <f t="shared" si="40"/>
        <v>2.4590475393326439</v>
      </c>
      <c r="S79">
        <f t="shared" si="40"/>
        <v>2.4590475393326439</v>
      </c>
      <c r="T79">
        <f t="shared" si="15"/>
        <v>0.13344448851695753</v>
      </c>
      <c r="U79">
        <f t="shared" si="10"/>
        <v>7.6460314922974231</v>
      </c>
      <c r="V79">
        <f t="shared" si="16"/>
        <v>1.2107643133319146</v>
      </c>
      <c r="W79" s="1">
        <f t="shared" si="17"/>
        <v>1.2945142479049987</v>
      </c>
      <c r="X79">
        <f t="shared" si="18"/>
        <v>0.41222222222222227</v>
      </c>
      <c r="Y79">
        <f t="shared" si="41"/>
        <v>2.6488888888888891</v>
      </c>
      <c r="Z79">
        <f t="shared" si="19"/>
        <v>0.12854619847615509</v>
      </c>
      <c r="AA79">
        <f t="shared" si="12"/>
        <v>7.3653718687594827</v>
      </c>
      <c r="AB79">
        <f t="shared" si="20"/>
        <v>1.2099831985629772</v>
      </c>
      <c r="AC79" s="1">
        <f t="shared" si="21"/>
        <v>1.3300519700753102</v>
      </c>
      <c r="AD79" s="2">
        <f>AC79*180/$C$3</f>
        <v>76.208612004951718</v>
      </c>
      <c r="AE79">
        <f t="shared" si="23"/>
        <v>0.15511073723212415</v>
      </c>
      <c r="AF79">
        <f t="shared" si="24"/>
        <v>6.4</v>
      </c>
      <c r="AG79">
        <f t="shared" si="25"/>
        <v>6.5551107372321242</v>
      </c>
      <c r="AJ79">
        <f t="shared" si="26"/>
        <v>6.4</v>
      </c>
    </row>
    <row r="80" spans="1:37" x14ac:dyDescent="0.2">
      <c r="A80">
        <v>65</v>
      </c>
      <c r="B80">
        <f t="shared" ref="B80:B115" si="42">A80*0.1</f>
        <v>6.5</v>
      </c>
      <c r="C80">
        <f t="shared" ref="C80:C115" si="43">ATAN(B80/$F$3)</f>
        <v>0.21336864215180798</v>
      </c>
      <c r="D80">
        <f t="shared" ref="D80:D115" si="44">C80*180/$C$3</f>
        <v>12.225483236455652</v>
      </c>
      <c r="E80">
        <f t="shared" ref="E80:E115" si="45">$F$3/COS(C80)</f>
        <v>30.696090956341656</v>
      </c>
      <c r="F80">
        <f t="shared" ref="F80:F115" si="46">E80-$F$3</f>
        <v>0.69609095634165641</v>
      </c>
      <c r="G80">
        <f t="shared" si="13"/>
        <v>2.4482399691242072</v>
      </c>
      <c r="H80">
        <f t="shared" si="14"/>
        <v>2.4034004891560459</v>
      </c>
      <c r="I80">
        <f t="shared" si="39"/>
        <v>2.4025639332125457</v>
      </c>
      <c r="J80">
        <f t="shared" si="39"/>
        <v>2.4025480291365753</v>
      </c>
      <c r="K80">
        <f t="shared" si="39"/>
        <v>2.4025477266709947</v>
      </c>
      <c r="L80">
        <f t="shared" si="39"/>
        <v>2.4025477209186299</v>
      </c>
      <c r="M80">
        <f t="shared" si="39"/>
        <v>2.4025477208092298</v>
      </c>
      <c r="N80">
        <f t="shared" si="39"/>
        <v>2.4025477208071497</v>
      </c>
      <c r="O80">
        <f t="shared" si="40"/>
        <v>2.4025477208071098</v>
      </c>
      <c r="P80">
        <f t="shared" si="40"/>
        <v>2.4025477208071089</v>
      </c>
      <c r="Q80">
        <f t="shared" si="40"/>
        <v>2.4025477208071089</v>
      </c>
      <c r="R80">
        <f t="shared" si="40"/>
        <v>2.4025477208071089</v>
      </c>
      <c r="S80">
        <f t="shared" si="40"/>
        <v>2.4025477208071089</v>
      </c>
      <c r="T80">
        <f t="shared" si="15"/>
        <v>0.13704225872458492</v>
      </c>
      <c r="U80">
        <f t="shared" ref="U80:U115" si="47">T80*180/$C$3</f>
        <v>7.8521746205396417</v>
      </c>
      <c r="V80">
        <f t="shared" si="16"/>
        <v>1.2113572045761796</v>
      </c>
      <c r="W80" s="1">
        <f t="shared" si="17"/>
        <v>1.2945142479049987</v>
      </c>
      <c r="X80">
        <f t="shared" si="18"/>
        <v>0.41222222222222227</v>
      </c>
      <c r="Y80">
        <f t="shared" si="41"/>
        <v>2.6488888888888891</v>
      </c>
      <c r="Z80">
        <f t="shared" si="19"/>
        <v>0.13047621631933978</v>
      </c>
      <c r="AA80">
        <f t="shared" ref="AA80:AA115" si="48">Z80*180/$C$3</f>
        <v>7.4759570069970263</v>
      </c>
      <c r="AB80">
        <f t="shared" si="20"/>
        <v>1.210287385422169</v>
      </c>
      <c r="AC80" s="1">
        <f t="shared" si="21"/>
        <v>1.3408733435820415</v>
      </c>
      <c r="AD80" s="2">
        <f t="shared" si="22"/>
        <v>76.828649321905928</v>
      </c>
      <c r="AE80">
        <f t="shared" si="23"/>
        <v>0.15746604494947394</v>
      </c>
      <c r="AF80">
        <f t="shared" si="24"/>
        <v>6.5</v>
      </c>
      <c r="AG80">
        <f t="shared" si="25"/>
        <v>6.6574660449494738</v>
      </c>
      <c r="AJ80">
        <f t="shared" si="26"/>
        <v>6.5</v>
      </c>
    </row>
    <row r="81" spans="1:37" x14ac:dyDescent="0.2">
      <c r="A81">
        <v>66</v>
      </c>
      <c r="B81">
        <f t="shared" si="42"/>
        <v>6.6000000000000005</v>
      </c>
      <c r="C81">
        <f t="shared" si="43"/>
        <v>0.21655030497608929</v>
      </c>
      <c r="D81">
        <f t="shared" si="44"/>
        <v>12.407784464649394</v>
      </c>
      <c r="E81">
        <f t="shared" si="45"/>
        <v>30.717421766808489</v>
      </c>
      <c r="F81">
        <f t="shared" si="46"/>
        <v>0.71742176680848857</v>
      </c>
      <c r="G81">
        <f t="shared" ref="G81:G115" si="49">(($F$4*SQRT($G$15)-F81)/$F$4)^2</f>
        <v>2.3929292691530826</v>
      </c>
      <c r="H81">
        <f t="shared" ref="H81:M115" si="50">(($F$4*SQRT($G$15)-$F81)/$F$4)^2*(COS(ASIN(SIN($C81)/SQRT(G81))))^2</f>
        <v>2.346763683498752</v>
      </c>
      <c r="I81">
        <f t="shared" si="50"/>
        <v>2.3458555131048633</v>
      </c>
      <c r="J81">
        <f t="shared" si="50"/>
        <v>2.3458372890534105</v>
      </c>
      <c r="K81">
        <f t="shared" si="50"/>
        <v>2.3458369232110421</v>
      </c>
      <c r="L81">
        <f t="shared" si="50"/>
        <v>2.345836915866808</v>
      </c>
      <c r="M81">
        <f t="shared" si="50"/>
        <v>2.3458369157193739</v>
      </c>
      <c r="N81">
        <f t="shared" ref="N81:S81" si="51">(($F$4*SQRT($G$15)-$F81)/$F$4)^2*(COS(ASIN(SIN($C81)/SQRT(M81))))^2</f>
        <v>2.3458369157164141</v>
      </c>
      <c r="O81">
        <f t="shared" si="51"/>
        <v>2.3458369157163546</v>
      </c>
      <c r="P81">
        <f t="shared" si="51"/>
        <v>2.3458369157163537</v>
      </c>
      <c r="Q81">
        <f t="shared" si="51"/>
        <v>2.3458369157163537</v>
      </c>
      <c r="R81">
        <f t="shared" si="51"/>
        <v>2.3458369157163537</v>
      </c>
      <c r="S81">
        <f t="shared" si="51"/>
        <v>2.3458369157163537</v>
      </c>
      <c r="T81">
        <f t="shared" ref="T81:T115" si="52">ASIN(SIN($C81)/SQRT(S81))</f>
        <v>0.14074893885799347</v>
      </c>
      <c r="U81">
        <f t="shared" si="47"/>
        <v>8.064558011917498</v>
      </c>
      <c r="V81">
        <f t="shared" ref="V81:V115" si="53">$F$4/COS(T81)</f>
        <v>1.2119850667159564</v>
      </c>
      <c r="W81" s="1">
        <f t="shared" ref="W81:W115" si="54">(V81*SQRT(S81)+F81)/$C$6*2*$C$3</f>
        <v>1.2945142479049987</v>
      </c>
      <c r="X81">
        <f t="shared" ref="X81:X115" si="55">(Y81-1)/($F$5-1)</f>
        <v>0.41222222222222227</v>
      </c>
      <c r="Y81">
        <f t="shared" si="41"/>
        <v>2.6488888888888891</v>
      </c>
      <c r="Z81">
        <f t="shared" ref="Z81:Z115" si="56">ASIN(SIN($C81)/SQRT(Y81))</f>
        <v>0.13240273152342541</v>
      </c>
      <c r="AA81">
        <f t="shared" si="48"/>
        <v>7.5863414528781066</v>
      </c>
      <c r="AB81">
        <f t="shared" ref="AB81:AB115" si="57">$F$4/COS(Z81)</f>
        <v>1.2105956710931913</v>
      </c>
      <c r="AC81" s="1">
        <f t="shared" ref="AC81:AC115" si="58">(AB81*SQRT(Y81)+F81)/$C$6*2*$C$3</f>
        <v>1.3518545813395648</v>
      </c>
      <c r="AD81" s="2">
        <f t="shared" ref="AD81:AD115" si="59">AC81*180/$C$3</f>
        <v>77.45784645587193</v>
      </c>
      <c r="AE81">
        <f t="shared" ref="AE81:AE115" si="60">$F$4*TAN(Z81)</f>
        <v>0.15981826825984088</v>
      </c>
      <c r="AF81">
        <f t="shared" ref="AF81:AF115" si="61">A81*0.1</f>
        <v>6.6000000000000005</v>
      </c>
      <c r="AG81">
        <f t="shared" ref="AG81:AG115" si="62">AE81+B81</f>
        <v>6.7598182682598411</v>
      </c>
      <c r="AJ81">
        <f t="shared" ref="AJ81:AJ115" si="63">A81*0.1</f>
        <v>6.6000000000000005</v>
      </c>
    </row>
    <row r="82" spans="1:37" x14ac:dyDescent="0.2">
      <c r="A82">
        <v>67</v>
      </c>
      <c r="B82">
        <f t="shared" si="42"/>
        <v>6.7</v>
      </c>
      <c r="C82">
        <f t="shared" si="43"/>
        <v>0.21972751993160636</v>
      </c>
      <c r="D82">
        <f t="shared" si="44"/>
        <v>12.589830841218889</v>
      </c>
      <c r="E82">
        <f t="shared" si="45"/>
        <v>30.739063095676809</v>
      </c>
      <c r="F82">
        <f t="shared" si="46"/>
        <v>0.7390630956768085</v>
      </c>
      <c r="G82">
        <f t="shared" si="49"/>
        <v>2.3374592117162392</v>
      </c>
      <c r="H82">
        <f t="shared" si="50"/>
        <v>2.2899510361614124</v>
      </c>
      <c r="I82">
        <f t="shared" si="50"/>
        <v>2.2889654138887496</v>
      </c>
      <c r="J82">
        <f t="shared" si="50"/>
        <v>2.2889445325914899</v>
      </c>
      <c r="K82">
        <f t="shared" si="50"/>
        <v>2.2889440900078357</v>
      </c>
      <c r="L82">
        <f t="shared" si="50"/>
        <v>2.2889440806270911</v>
      </c>
      <c r="M82">
        <f t="shared" si="50"/>
        <v>2.2889440804282621</v>
      </c>
      <c r="N82">
        <f t="shared" ref="N82:S82" si="64">(($F$4*SQRT($G$15)-$F82)/$F$4)^2*(COS(ASIN(SIN($C82)/SQRT(M82))))^2</f>
        <v>2.2889440804240477</v>
      </c>
      <c r="O82">
        <f t="shared" si="64"/>
        <v>2.288944080423958</v>
      </c>
      <c r="P82">
        <f t="shared" si="64"/>
        <v>2.2889440804239571</v>
      </c>
      <c r="Q82">
        <f t="shared" si="64"/>
        <v>2.2889440804239563</v>
      </c>
      <c r="R82">
        <f t="shared" si="64"/>
        <v>2.2889440804239563</v>
      </c>
      <c r="S82">
        <f t="shared" si="64"/>
        <v>2.2889440804239563</v>
      </c>
      <c r="T82">
        <f t="shared" si="52"/>
        <v>0.14457076658063975</v>
      </c>
      <c r="U82">
        <f t="shared" si="47"/>
        <v>8.2835390687617867</v>
      </c>
      <c r="V82">
        <f t="shared" si="53"/>
        <v>1.2126505699891914</v>
      </c>
      <c r="W82" s="1">
        <f t="shared" si="54"/>
        <v>1.2945142479049987</v>
      </c>
      <c r="X82">
        <f t="shared" si="55"/>
        <v>0.41222222222222227</v>
      </c>
      <c r="Y82">
        <f t="shared" si="41"/>
        <v>2.6488888888888891</v>
      </c>
      <c r="Z82">
        <f t="shared" si="56"/>
        <v>0.13432570119584825</v>
      </c>
      <c r="AA82">
        <f t="shared" si="48"/>
        <v>7.6965227487673671</v>
      </c>
      <c r="AB82">
        <f t="shared" si="57"/>
        <v>1.2109080290375709</v>
      </c>
      <c r="AC82" s="1">
        <f t="shared" si="58"/>
        <v>1.3629953358036651</v>
      </c>
      <c r="AD82" s="2">
        <f t="shared" si="59"/>
        <v>78.096183493445707</v>
      </c>
      <c r="AE82">
        <f t="shared" si="60"/>
        <v>0.16216736659283429</v>
      </c>
      <c r="AF82">
        <f t="shared" si="61"/>
        <v>6.7</v>
      </c>
      <c r="AG82">
        <f t="shared" si="62"/>
        <v>6.8621673665928347</v>
      </c>
      <c r="AJ82">
        <f t="shared" si="63"/>
        <v>6.7</v>
      </c>
    </row>
    <row r="83" spans="1:37" x14ac:dyDescent="0.2">
      <c r="A83">
        <v>68</v>
      </c>
      <c r="B83">
        <f t="shared" si="42"/>
        <v>6.8000000000000007</v>
      </c>
      <c r="C83">
        <f t="shared" si="43"/>
        <v>0.22290023232837577</v>
      </c>
      <c r="D83">
        <f t="shared" si="44"/>
        <v>12.771619232566492</v>
      </c>
      <c r="E83">
        <f t="shared" si="45"/>
        <v>30.761014287568607</v>
      </c>
      <c r="F83">
        <f t="shared" si="46"/>
        <v>0.76101428756860656</v>
      </c>
      <c r="G83">
        <f t="shared" si="49"/>
        <v>2.2818594469461422</v>
      </c>
      <c r="H83">
        <f t="shared" si="50"/>
        <v>2.2329923519173973</v>
      </c>
      <c r="I83">
        <f t="shared" si="50"/>
        <v>2.2319229380546499</v>
      </c>
      <c r="J83">
        <f t="shared" si="50"/>
        <v>2.2318990112451909</v>
      </c>
      <c r="K83">
        <f t="shared" si="50"/>
        <v>2.2318984756502469</v>
      </c>
      <c r="L83">
        <f t="shared" si="50"/>
        <v>2.2318984636609729</v>
      </c>
      <c r="M83">
        <f t="shared" si="50"/>
        <v>2.2318984633925933</v>
      </c>
      <c r="N83">
        <f t="shared" ref="N83:S83" si="65">(($F$4*SQRT($G$15)-$F83)/$F$4)^2*(COS(ASIN(SIN($C83)/SQRT(M83))))^2</f>
        <v>2.2318984633865857</v>
      </c>
      <c r="O83">
        <f t="shared" si="65"/>
        <v>2.2318984633864507</v>
      </c>
      <c r="P83">
        <f t="shared" si="65"/>
        <v>2.2318984633864476</v>
      </c>
      <c r="Q83">
        <f t="shared" si="65"/>
        <v>2.2318984633864476</v>
      </c>
      <c r="R83">
        <f t="shared" si="65"/>
        <v>2.2318984633864476</v>
      </c>
      <c r="S83">
        <f t="shared" si="65"/>
        <v>2.2318984633864476</v>
      </c>
      <c r="T83">
        <f t="shared" si="52"/>
        <v>0.14851445503758162</v>
      </c>
      <c r="U83">
        <f t="shared" si="47"/>
        <v>8.5095024372957795</v>
      </c>
      <c r="V83">
        <f t="shared" si="53"/>
        <v>1.2133566495480688</v>
      </c>
      <c r="W83" s="1">
        <f t="shared" si="54"/>
        <v>1.2945142479049985</v>
      </c>
      <c r="X83">
        <f t="shared" si="55"/>
        <v>0.41222222222222227</v>
      </c>
      <c r="Y83">
        <f t="shared" si="41"/>
        <v>2.6488888888888891</v>
      </c>
      <c r="Z83">
        <f t="shared" si="56"/>
        <v>0.13624508289757722</v>
      </c>
      <c r="AA83">
        <f t="shared" si="48"/>
        <v>7.8064984630157248</v>
      </c>
      <c r="AB83">
        <f t="shared" si="57"/>
        <v>1.2112244324520292</v>
      </c>
      <c r="AC83" s="1">
        <f t="shared" si="58"/>
        <v>1.3742952553938732</v>
      </c>
      <c r="AD83" s="2">
        <f t="shared" si="59"/>
        <v>78.743640289956133</v>
      </c>
      <c r="AE83">
        <f t="shared" si="60"/>
        <v>0.16451329967130368</v>
      </c>
      <c r="AF83">
        <f t="shared" si="61"/>
        <v>6.8000000000000007</v>
      </c>
      <c r="AG83">
        <f t="shared" si="62"/>
        <v>6.9645132996713048</v>
      </c>
      <c r="AJ83">
        <f t="shared" si="63"/>
        <v>6.8000000000000007</v>
      </c>
    </row>
    <row r="84" spans="1:37" x14ac:dyDescent="0.2">
      <c r="A84">
        <v>69</v>
      </c>
      <c r="B84">
        <f t="shared" si="42"/>
        <v>6.9</v>
      </c>
      <c r="C84">
        <f t="shared" si="43"/>
        <v>0.2260683879938839</v>
      </c>
      <c r="D84">
        <f t="shared" si="44"/>
        <v>12.953146534744262</v>
      </c>
      <c r="E84">
        <f t="shared" si="45"/>
        <v>30.78327467960483</v>
      </c>
      <c r="F84">
        <f t="shared" si="46"/>
        <v>0.78327467960482977</v>
      </c>
      <c r="G84">
        <f t="shared" si="49"/>
        <v>2.2261599643317984</v>
      </c>
      <c r="H84">
        <f t="shared" si="50"/>
        <v>2.1759177760898001</v>
      </c>
      <c r="I84">
        <f t="shared" si="50"/>
        <v>2.1747576782648355</v>
      </c>
      <c r="J84">
        <f t="shared" si="50"/>
        <v>2.1747302583454298</v>
      </c>
      <c r="K84">
        <f t="shared" si="50"/>
        <v>2.1747296098979327</v>
      </c>
      <c r="L84">
        <f t="shared" si="50"/>
        <v>2.1747295945627458</v>
      </c>
      <c r="M84">
        <f t="shared" si="50"/>
        <v>2.1747295942000826</v>
      </c>
      <c r="N84">
        <f t="shared" ref="N84:S84" si="66">(($F$4*SQRT($G$15)-$F84)/$F$4)^2*(COS(ASIN(SIN($C84)/SQRT(M84))))^2</f>
        <v>2.1747295941915059</v>
      </c>
      <c r="O84">
        <f t="shared" si="66"/>
        <v>2.174729594191303</v>
      </c>
      <c r="P84">
        <f t="shared" si="66"/>
        <v>2.1747295941912981</v>
      </c>
      <c r="Q84">
        <f t="shared" si="66"/>
        <v>2.1747295941912981</v>
      </c>
      <c r="R84">
        <f t="shared" si="66"/>
        <v>2.1747295941912981</v>
      </c>
      <c r="S84">
        <f t="shared" si="66"/>
        <v>2.1747295941912981</v>
      </c>
      <c r="T84">
        <f t="shared" si="52"/>
        <v>0.15258724115246075</v>
      </c>
      <c r="U84">
        <f t="shared" si="47"/>
        <v>8.7428627749301082</v>
      </c>
      <c r="V84">
        <f t="shared" si="53"/>
        <v>1.214106538071188</v>
      </c>
      <c r="W84" s="1">
        <f t="shared" si="54"/>
        <v>1.2945142479049989</v>
      </c>
      <c r="X84">
        <f t="shared" si="55"/>
        <v>0.41222222222222227</v>
      </c>
      <c r="Y84">
        <f t="shared" si="41"/>
        <v>2.6488888888888891</v>
      </c>
      <c r="Z84">
        <f t="shared" si="56"/>
        <v>0.13816083464649823</v>
      </c>
      <c r="AA84">
        <f t="shared" si="48"/>
        <v>7.9162661901542828</v>
      </c>
      <c r="AB84">
        <f t="shared" si="57"/>
        <v>1.2115448542740059</v>
      </c>
      <c r="AC84" s="1">
        <f t="shared" si="58"/>
        <v>1.3857539845446281</v>
      </c>
      <c r="AD84" s="2">
        <f t="shared" si="59"/>
        <v>79.400196472396317</v>
      </c>
      <c r="AE84">
        <f t="shared" si="60"/>
        <v>0.16685602751420905</v>
      </c>
      <c r="AF84">
        <f t="shared" si="61"/>
        <v>6.9</v>
      </c>
      <c r="AG84">
        <f t="shared" si="62"/>
        <v>7.0668560275142092</v>
      </c>
      <c r="AJ84">
        <f t="shared" si="63"/>
        <v>6.9</v>
      </c>
    </row>
    <row r="85" spans="1:37" x14ac:dyDescent="0.2">
      <c r="A85">
        <v>70</v>
      </c>
      <c r="B85">
        <f t="shared" si="42"/>
        <v>7</v>
      </c>
      <c r="C85">
        <f t="shared" si="43"/>
        <v>0.22923193327699534</v>
      </c>
      <c r="D85">
        <f t="shared" si="44"/>
        <v>13.134409673677911</v>
      </c>
      <c r="E85">
        <f t="shared" si="45"/>
        <v>30.805843601498726</v>
      </c>
      <c r="F85">
        <f t="shared" si="46"/>
        <v>0.8058436014987258</v>
      </c>
      <c r="G85">
        <f t="shared" si="49"/>
        <v>2.1703910884963893</v>
      </c>
      <c r="H85">
        <f t="shared" si="50"/>
        <v>2.118757790287749</v>
      </c>
      <c r="I85">
        <f t="shared" si="50"/>
        <v>2.1174995070162379</v>
      </c>
      <c r="J85">
        <f t="shared" si="50"/>
        <v>2.1174680772133221</v>
      </c>
      <c r="K85">
        <f t="shared" si="50"/>
        <v>2.1174672916714607</v>
      </c>
      <c r="L85">
        <f t="shared" si="50"/>
        <v>2.1174672720376941</v>
      </c>
      <c r="M85">
        <f t="shared" si="50"/>
        <v>2.1174672715469693</v>
      </c>
      <c r="N85">
        <f t="shared" ref="N85:S85" si="67">(($F$4*SQRT($G$15)-$F85)/$F$4)^2*(COS(ASIN(SIN($C85)/SQRT(M85))))^2</f>
        <v>2.1174672715347045</v>
      </c>
      <c r="O85">
        <f t="shared" si="67"/>
        <v>2.1174672715343976</v>
      </c>
      <c r="P85">
        <f t="shared" si="67"/>
        <v>2.1174672715343901</v>
      </c>
      <c r="Q85">
        <f t="shared" si="67"/>
        <v>2.1174672715343896</v>
      </c>
      <c r="R85">
        <f t="shared" si="67"/>
        <v>2.1174672715343896</v>
      </c>
      <c r="S85">
        <f t="shared" si="67"/>
        <v>2.1174672715343896</v>
      </c>
      <c r="T85">
        <f t="shared" si="52"/>
        <v>0.15679694010322445</v>
      </c>
      <c r="U85">
        <f t="shared" si="47"/>
        <v>8.9840678715837665</v>
      </c>
      <c r="V85">
        <f t="shared" si="53"/>
        <v>1.2149038032598729</v>
      </c>
      <c r="W85" s="1">
        <f t="shared" si="54"/>
        <v>1.2945142479049987</v>
      </c>
      <c r="X85">
        <f t="shared" si="55"/>
        <v>0.41222222222222227</v>
      </c>
      <c r="Y85">
        <f t="shared" si="41"/>
        <v>2.6488888888888891</v>
      </c>
      <c r="Z85">
        <f t="shared" si="56"/>
        <v>0.14007291492067109</v>
      </c>
      <c r="AA85">
        <f t="shared" si="48"/>
        <v>8.025823551080947</v>
      </c>
      <c r="AB85">
        <f t="shared" si="57"/>
        <v>1.2118692671872076</v>
      </c>
      <c r="AC85" s="1">
        <f t="shared" si="58"/>
        <v>1.3973711637567698</v>
      </c>
      <c r="AD85" s="2">
        <f t="shared" si="59"/>
        <v>80.065831442374204</v>
      </c>
      <c r="AE85">
        <f t="shared" si="60"/>
        <v>0.16919551043943035</v>
      </c>
      <c r="AF85" s="3">
        <f t="shared" si="61"/>
        <v>7</v>
      </c>
      <c r="AG85" s="3">
        <f t="shared" si="62"/>
        <v>7.1691955104394305</v>
      </c>
      <c r="AH85">
        <v>12.95</v>
      </c>
      <c r="AI85">
        <f>AH85*$C$3/180</f>
        <v>0.22601347222222223</v>
      </c>
      <c r="AJ85">
        <f t="shared" si="63"/>
        <v>7</v>
      </c>
      <c r="AK85">
        <f>AJ85/SIN(AI85)</f>
        <v>31.236867388770207</v>
      </c>
    </row>
    <row r="86" spans="1:37" x14ac:dyDescent="0.2">
      <c r="A86">
        <v>71</v>
      </c>
      <c r="B86">
        <f t="shared" si="42"/>
        <v>7.1000000000000005</v>
      </c>
      <c r="C86">
        <f t="shared" si="43"/>
        <v>0.23239081505172349</v>
      </c>
      <c r="D86">
        <f t="shared" si="44"/>
        <v>13.31540560538285</v>
      </c>
      <c r="E86">
        <f t="shared" si="45"/>
        <v>30.828720375649716</v>
      </c>
      <c r="F86">
        <f t="shared" si="46"/>
        <v>0.82872037564971635</v>
      </c>
      <c r="G86">
        <f t="shared" si="49"/>
        <v>2.1145834749492836</v>
      </c>
      <c r="H86">
        <f t="shared" si="50"/>
        <v>2.0615432081170746</v>
      </c>
      <c r="I86">
        <f t="shared" si="50"/>
        <v>2.0601785654093421</v>
      </c>
      <c r="J86">
        <f t="shared" si="50"/>
        <v>2.0601425281141701</v>
      </c>
      <c r="K86">
        <f t="shared" si="50"/>
        <v>2.0601415757992485</v>
      </c>
      <c r="L86">
        <f t="shared" si="50"/>
        <v>2.0601415506330976</v>
      </c>
      <c r="M86">
        <f t="shared" si="50"/>
        <v>2.0601415499680495</v>
      </c>
      <c r="N86">
        <f t="shared" ref="N86:S86" si="68">(($F$4*SQRT($G$15)-$F86)/$F$4)^2*(COS(ASIN(SIN($C86)/SQRT(M86))))^2</f>
        <v>2.0601415499504747</v>
      </c>
      <c r="O86">
        <f t="shared" si="68"/>
        <v>2.0601415499500102</v>
      </c>
      <c r="P86">
        <f t="shared" si="68"/>
        <v>2.0601415499499982</v>
      </c>
      <c r="Q86">
        <f t="shared" si="68"/>
        <v>2.0601415499499978</v>
      </c>
      <c r="R86">
        <f t="shared" si="68"/>
        <v>2.0601415499499978</v>
      </c>
      <c r="S86">
        <f t="shared" si="68"/>
        <v>2.0601415499499978</v>
      </c>
      <c r="T86">
        <f t="shared" si="52"/>
        <v>0.16115200694938622</v>
      </c>
      <c r="U86">
        <f t="shared" si="47"/>
        <v>9.2336021807701787</v>
      </c>
      <c r="V86">
        <f t="shared" si="53"/>
        <v>1.2157523910912169</v>
      </c>
      <c r="W86" s="1">
        <f t="shared" si="54"/>
        <v>1.2945142479049985</v>
      </c>
      <c r="X86">
        <f t="shared" si="55"/>
        <v>0.24888888888888883</v>
      </c>
      <c r="Y86">
        <f>$AQ$8</f>
        <v>1.9955555555555553</v>
      </c>
      <c r="Z86">
        <f t="shared" si="56"/>
        <v>0.16376226415703551</v>
      </c>
      <c r="AA86">
        <f t="shared" si="48"/>
        <v>9.3831633131518029</v>
      </c>
      <c r="AB86">
        <f t="shared" si="57"/>
        <v>1.2162726323232929</v>
      </c>
      <c r="AC86" s="1">
        <f t="shared" si="58"/>
        <v>1.2810164556522439</v>
      </c>
      <c r="AD86" s="2">
        <f t="shared" si="59"/>
        <v>73.399001119657456</v>
      </c>
      <c r="AE86">
        <f t="shared" si="60"/>
        <v>0.1982904842362132</v>
      </c>
      <c r="AF86">
        <f t="shared" si="61"/>
        <v>7.1000000000000005</v>
      </c>
      <c r="AG86">
        <f t="shared" si="62"/>
        <v>7.2982904842362135</v>
      </c>
      <c r="AJ86">
        <f t="shared" si="63"/>
        <v>7.1000000000000005</v>
      </c>
    </row>
    <row r="87" spans="1:37" x14ac:dyDescent="0.2">
      <c r="A87">
        <v>72</v>
      </c>
      <c r="B87">
        <f t="shared" si="42"/>
        <v>7.2</v>
      </c>
      <c r="C87">
        <f t="shared" si="43"/>
        <v>0.23554498072086336</v>
      </c>
      <c r="D87">
        <f t="shared" si="44"/>
        <v>13.49613131617234</v>
      </c>
      <c r="E87">
        <f t="shared" si="45"/>
        <v>30.851904317237857</v>
      </c>
      <c r="F87">
        <f t="shared" si="46"/>
        <v>0.85190431723785665</v>
      </c>
      <c r="G87">
        <f t="shared" si="49"/>
        <v>2.0587681058134679</v>
      </c>
      <c r="H87">
        <f t="shared" si="50"/>
        <v>2.0043051708664179</v>
      </c>
      <c r="I87">
        <f t="shared" si="50"/>
        <v>2.0028252508791016</v>
      </c>
      <c r="J87">
        <f t="shared" si="50"/>
        <v>2.0027839137983312</v>
      </c>
      <c r="K87">
        <f t="shared" si="50"/>
        <v>2.0027827582952078</v>
      </c>
      <c r="L87">
        <f t="shared" si="50"/>
        <v>2.0027827259945288</v>
      </c>
      <c r="M87">
        <f t="shared" si="50"/>
        <v>2.0027827250916022</v>
      </c>
      <c r="N87">
        <f t="shared" ref="N87:S87" si="69">(($F$4*SQRT($G$15)-$F87)/$F$4)^2*(COS(ASIN(SIN($C87)/SQRT(M87))))^2</f>
        <v>2.0027827250663619</v>
      </c>
      <c r="O87">
        <f t="shared" si="69"/>
        <v>2.0027827250656562</v>
      </c>
      <c r="P87">
        <f t="shared" si="69"/>
        <v>2.0027827250656367</v>
      </c>
      <c r="Q87">
        <f t="shared" si="69"/>
        <v>2.0027827250656358</v>
      </c>
      <c r="R87">
        <f t="shared" si="69"/>
        <v>2.0027827250656358</v>
      </c>
      <c r="S87">
        <f t="shared" si="69"/>
        <v>2.0027827250656358</v>
      </c>
      <c r="T87">
        <f t="shared" si="52"/>
        <v>0.16566160656807544</v>
      </c>
      <c r="U87">
        <f t="shared" si="47"/>
        <v>9.4919908267558739</v>
      </c>
      <c r="V87">
        <f t="shared" si="53"/>
        <v>1.2166566758838244</v>
      </c>
      <c r="W87" s="1">
        <f t="shared" si="54"/>
        <v>1.2945142479049989</v>
      </c>
      <c r="X87">
        <f t="shared" si="55"/>
        <v>0.24888888888888883</v>
      </c>
      <c r="Y87">
        <f t="shared" ref="Y87:Y95" si="70">$AQ$8</f>
        <v>1.9955555555555553</v>
      </c>
      <c r="Z87">
        <f t="shared" si="56"/>
        <v>0.16596409803655496</v>
      </c>
      <c r="AA87">
        <f t="shared" si="48"/>
        <v>9.5093228224032753</v>
      </c>
      <c r="AB87">
        <f t="shared" si="57"/>
        <v>1.2167182667401455</v>
      </c>
      <c r="AC87" s="1">
        <f t="shared" si="58"/>
        <v>1.2929940398451514</v>
      </c>
      <c r="AD87" s="2">
        <f t="shared" si="59"/>
        <v>74.085286382978595</v>
      </c>
      <c r="AE87">
        <f t="shared" si="60"/>
        <v>0.20100582235135325</v>
      </c>
      <c r="AF87">
        <f t="shared" si="61"/>
        <v>7.2</v>
      </c>
      <c r="AG87">
        <f t="shared" si="62"/>
        <v>7.4010058223513537</v>
      </c>
      <c r="AJ87">
        <f t="shared" si="63"/>
        <v>7.2</v>
      </c>
    </row>
    <row r="88" spans="1:37" x14ac:dyDescent="0.2">
      <c r="A88">
        <v>73</v>
      </c>
      <c r="B88">
        <f t="shared" si="42"/>
        <v>7.3000000000000007</v>
      </c>
      <c r="C88">
        <f t="shared" si="43"/>
        <v>0.23869437821948689</v>
      </c>
      <c r="D88">
        <f t="shared" si="44"/>
        <v>13.676583822857756</v>
      </c>
      <c r="E88">
        <f t="shared" si="45"/>
        <v>30.875394734318782</v>
      </c>
      <c r="F88">
        <f t="shared" si="46"/>
        <v>0.87539473431878179</v>
      </c>
      <c r="G88">
        <f t="shared" si="49"/>
        <v>2.0029762855298632</v>
      </c>
      <c r="H88">
        <f t="shared" si="50"/>
        <v>1.9470751431702453</v>
      </c>
      <c r="I88">
        <f t="shared" si="50"/>
        <v>1.9454702037162797</v>
      </c>
      <c r="J88">
        <f t="shared" si="50"/>
        <v>1.9454227633703061</v>
      </c>
      <c r="K88">
        <f t="shared" si="50"/>
        <v>1.9454213598918155</v>
      </c>
      <c r="L88">
        <f t="shared" si="50"/>
        <v>1.9454213183701679</v>
      </c>
      <c r="M88">
        <f t="shared" si="50"/>
        <v>1.9454213171417567</v>
      </c>
      <c r="N88">
        <f t="shared" ref="N88:S88" si="71">(($F$4*SQRT($G$15)-$F88)/$F$4)^2*(COS(ASIN(SIN($C88)/SQRT(M88))))^2</f>
        <v>1.9454213171054142</v>
      </c>
      <c r="O88">
        <f t="shared" si="71"/>
        <v>1.9454213171043391</v>
      </c>
      <c r="P88">
        <f t="shared" si="71"/>
        <v>1.9454213171043078</v>
      </c>
      <c r="Q88">
        <f t="shared" si="71"/>
        <v>1.9454213171043069</v>
      </c>
      <c r="R88">
        <f t="shared" si="71"/>
        <v>1.9454213171043069</v>
      </c>
      <c r="S88">
        <f t="shared" si="71"/>
        <v>1.9454213171043069</v>
      </c>
      <c r="T88">
        <f t="shared" si="52"/>
        <v>0.17033569328198647</v>
      </c>
      <c r="U88">
        <f t="shared" si="47"/>
        <v>9.7598041670404463</v>
      </c>
      <c r="V88">
        <f t="shared" si="53"/>
        <v>1.2176215184603023</v>
      </c>
      <c r="W88" s="1">
        <f t="shared" si="54"/>
        <v>1.2945142479049987</v>
      </c>
      <c r="X88">
        <f t="shared" si="55"/>
        <v>0.24888888888888883</v>
      </c>
      <c r="Y88">
        <f t="shared" si="70"/>
        <v>1.9955555555555553</v>
      </c>
      <c r="Z88">
        <f t="shared" si="56"/>
        <v>0.16816175062800678</v>
      </c>
      <c r="AA88">
        <f t="shared" si="48"/>
        <v>9.6352427544298003</v>
      </c>
      <c r="AB88">
        <f t="shared" si="57"/>
        <v>1.2171692669189724</v>
      </c>
      <c r="AC88" s="1">
        <f t="shared" si="58"/>
        <v>1.3051295861473464</v>
      </c>
      <c r="AD88" s="2">
        <f t="shared" si="59"/>
        <v>74.780622475416948</v>
      </c>
      <c r="AE88">
        <f t="shared" si="60"/>
        <v>0.20371800198330284</v>
      </c>
      <c r="AF88">
        <f t="shared" si="61"/>
        <v>7.3000000000000007</v>
      </c>
      <c r="AG88">
        <f t="shared" si="62"/>
        <v>7.5037180019833034</v>
      </c>
      <c r="AJ88">
        <f t="shared" si="63"/>
        <v>7.3000000000000007</v>
      </c>
    </row>
    <row r="89" spans="1:37" x14ac:dyDescent="0.2">
      <c r="A89">
        <v>74</v>
      </c>
      <c r="B89">
        <f t="shared" si="42"/>
        <v>7.4</v>
      </c>
      <c r="C89">
        <f t="shared" si="43"/>
        <v>0.24183895601830027</v>
      </c>
      <c r="D89">
        <f t="shared" si="44"/>
        <v>13.856760172940968</v>
      </c>
      <c r="E89">
        <f t="shared" si="45"/>
        <v>30.899190927919133</v>
      </c>
      <c r="F89">
        <f t="shared" si="46"/>
        <v>0.89919092791913258</v>
      </c>
      <c r="G89">
        <f t="shared" si="49"/>
        <v>1.9472396365397397</v>
      </c>
      <c r="H89">
        <f t="shared" si="50"/>
        <v>1.889884908650008</v>
      </c>
      <c r="I89">
        <f t="shared" si="50"/>
        <v>1.8881442921731801</v>
      </c>
      <c r="J89">
        <f t="shared" si="50"/>
        <v>1.8880898141703419</v>
      </c>
      <c r="K89">
        <f t="shared" si="50"/>
        <v>1.8880881074908362</v>
      </c>
      <c r="L89">
        <f t="shared" si="50"/>
        <v>1.8880880540226204</v>
      </c>
      <c r="M89">
        <f t="shared" si="50"/>
        <v>1.8880880523475236</v>
      </c>
      <c r="N89">
        <f t="shared" ref="N89:S89" si="72">(($F$4*SQRT($G$15)-$F89)/$F$4)^2*(COS(ASIN(SIN($C89)/SQRT(M89))))^2</f>
        <v>1.8880880522950449</v>
      </c>
      <c r="O89">
        <f t="shared" si="72"/>
        <v>1.8880880522934005</v>
      </c>
      <c r="P89">
        <f t="shared" si="72"/>
        <v>1.8880880522933496</v>
      </c>
      <c r="Q89">
        <f t="shared" si="72"/>
        <v>1.8880880522933479</v>
      </c>
      <c r="R89">
        <f t="shared" si="72"/>
        <v>1.8880880522933479</v>
      </c>
      <c r="S89">
        <f t="shared" si="72"/>
        <v>1.8880880522933479</v>
      </c>
      <c r="T89">
        <f t="shared" si="52"/>
        <v>0.17518510184055108</v>
      </c>
      <c r="U89">
        <f t="shared" si="47"/>
        <v>10.037663005347508</v>
      </c>
      <c r="V89">
        <f t="shared" si="53"/>
        <v>1.2186523339760353</v>
      </c>
      <c r="W89" s="1">
        <f t="shared" si="54"/>
        <v>1.2945142479049985</v>
      </c>
      <c r="X89">
        <f t="shared" si="55"/>
        <v>0.24888888888888883</v>
      </c>
      <c r="Y89">
        <f t="shared" si="70"/>
        <v>1.9955555555555553</v>
      </c>
      <c r="Z89">
        <f t="shared" si="56"/>
        <v>0.17035517775523651</v>
      </c>
      <c r="AA89">
        <f t="shared" si="48"/>
        <v>9.7609205780495216</v>
      </c>
      <c r="AB89">
        <f t="shared" si="57"/>
        <v>1.2176255994134817</v>
      </c>
      <c r="AC89" s="1">
        <f t="shared" si="58"/>
        <v>1.3174227192280983</v>
      </c>
      <c r="AD89" s="2">
        <f t="shared" si="59"/>
        <v>75.484987891471476</v>
      </c>
      <c r="AE89">
        <f t="shared" si="60"/>
        <v>0.20642698551071423</v>
      </c>
      <c r="AF89">
        <f t="shared" si="61"/>
        <v>7.4</v>
      </c>
      <c r="AG89">
        <f t="shared" si="62"/>
        <v>7.6064269855107147</v>
      </c>
      <c r="AJ89">
        <f t="shared" si="63"/>
        <v>7.4</v>
      </c>
    </row>
    <row r="90" spans="1:37" x14ac:dyDescent="0.2">
      <c r="A90">
        <v>75</v>
      </c>
      <c r="B90">
        <f t="shared" si="42"/>
        <v>7.5</v>
      </c>
      <c r="C90">
        <f t="shared" si="43"/>
        <v>0.24497866312686414</v>
      </c>
      <c r="D90">
        <f t="shared" si="44"/>
        <v>14.036657444798836</v>
      </c>
      <c r="E90">
        <f t="shared" si="45"/>
        <v>30.923292192132454</v>
      </c>
      <c r="F90">
        <f t="shared" si="46"/>
        <v>0.92329219213245395</v>
      </c>
      <c r="G90">
        <f t="shared" si="49"/>
        <v>1.8915900949464421</v>
      </c>
      <c r="H90">
        <f t="shared" si="50"/>
        <v>1.8327665655346772</v>
      </c>
      <c r="I90">
        <f t="shared" si="50"/>
        <v>1.8308785959058516</v>
      </c>
      <c r="J90">
        <f t="shared" si="50"/>
        <v>1.8308159912817301</v>
      </c>
      <c r="K90">
        <f t="shared" si="50"/>
        <v>1.8308139131155274</v>
      </c>
      <c r="L90">
        <f t="shared" si="50"/>
        <v>1.8308138441281736</v>
      </c>
      <c r="M90">
        <f t="shared" si="50"/>
        <v>1.8308138418380484</v>
      </c>
      <c r="N90">
        <f t="shared" ref="N90:S90" si="73">(($F$4*SQRT($G$15)-$F90)/$F$4)^2*(COS(ASIN(SIN($C90)/SQRT(M90))))^2</f>
        <v>1.830813841762025</v>
      </c>
      <c r="O90">
        <f t="shared" si="73"/>
        <v>1.8308138417595015</v>
      </c>
      <c r="P90">
        <f t="shared" si="73"/>
        <v>1.8308138417594175</v>
      </c>
      <c r="Q90">
        <f t="shared" si="73"/>
        <v>1.8308138417594144</v>
      </c>
      <c r="R90">
        <f t="shared" si="73"/>
        <v>1.8308138417594144</v>
      </c>
      <c r="S90">
        <f t="shared" si="73"/>
        <v>1.8308138417594144</v>
      </c>
      <c r="T90">
        <f t="shared" si="52"/>
        <v>0.18022165176037766</v>
      </c>
      <c r="U90">
        <f t="shared" si="47"/>
        <v>10.326244570067795</v>
      </c>
      <c r="V90">
        <f t="shared" si="53"/>
        <v>1.219755171343182</v>
      </c>
      <c r="W90" s="1">
        <f t="shared" si="54"/>
        <v>1.2945142479049985</v>
      </c>
      <c r="X90">
        <f t="shared" si="55"/>
        <v>0.24888888888888883</v>
      </c>
      <c r="Y90">
        <f t="shared" si="70"/>
        <v>1.9955555555555553</v>
      </c>
      <c r="Z90">
        <f t="shared" si="56"/>
        <v>0.1725443357496465</v>
      </c>
      <c r="AA90">
        <f t="shared" si="48"/>
        <v>9.8863537911623016</v>
      </c>
      <c r="AB90">
        <f t="shared" si="57"/>
        <v>1.2180872304888157</v>
      </c>
      <c r="AC90" s="1">
        <f t="shared" si="58"/>
        <v>1.3298730600644675</v>
      </c>
      <c r="AD90" s="2">
        <f t="shared" si="59"/>
        <v>76.198360914086948</v>
      </c>
      <c r="AE90">
        <f t="shared" si="60"/>
        <v>0.20913273555307788</v>
      </c>
      <c r="AF90">
        <f t="shared" si="61"/>
        <v>7.5</v>
      </c>
      <c r="AG90">
        <f t="shared" si="62"/>
        <v>7.7091327355530783</v>
      </c>
      <c r="AJ90">
        <f t="shared" si="63"/>
        <v>7.5</v>
      </c>
    </row>
    <row r="91" spans="1:37" x14ac:dyDescent="0.2">
      <c r="A91">
        <v>76</v>
      </c>
      <c r="B91">
        <f t="shared" si="42"/>
        <v>7.6000000000000005</v>
      </c>
      <c r="C91">
        <f t="shared" si="43"/>
        <v>0.2481134490966766</v>
      </c>
      <c r="D91">
        <f t="shared" si="44"/>
        <v>14.216272747859872</v>
      </c>
      <c r="E91">
        <f t="shared" si="45"/>
        <v>30.94769781421552</v>
      </c>
      <c r="F91">
        <f t="shared" si="46"/>
        <v>0.94769781421551968</v>
      </c>
      <c r="G91">
        <f t="shared" si="49"/>
        <v>1.8360599061577332</v>
      </c>
      <c r="H91">
        <f t="shared" si="50"/>
        <v>1.7757525222619761</v>
      </c>
      <c r="I91">
        <f t="shared" si="50"/>
        <v>1.7737043874533502</v>
      </c>
      <c r="J91">
        <f t="shared" si="50"/>
        <v>1.7736323841876025</v>
      </c>
      <c r="K91">
        <f t="shared" si="50"/>
        <v>1.7736298498487537</v>
      </c>
      <c r="L91">
        <f t="shared" si="50"/>
        <v>1.773629760642476</v>
      </c>
      <c r="M91">
        <f t="shared" si="50"/>
        <v>1.7736297575024966</v>
      </c>
      <c r="N91">
        <f t="shared" ref="N91:S91" si="74">(($F$4*SQRT($G$15)-$F91)/$F$4)^2*(COS(ASIN(SIN($C91)/SQRT(M91))))^2</f>
        <v>1.7736297573919724</v>
      </c>
      <c r="O91">
        <f t="shared" si="74"/>
        <v>1.7736297573880819</v>
      </c>
      <c r="P91">
        <f t="shared" si="74"/>
        <v>1.7736297573879447</v>
      </c>
      <c r="Q91">
        <f t="shared" si="74"/>
        <v>1.77362975738794</v>
      </c>
      <c r="R91">
        <f t="shared" si="74"/>
        <v>1.7736297573879396</v>
      </c>
      <c r="S91">
        <f t="shared" si="74"/>
        <v>1.7736297573879396</v>
      </c>
      <c r="T91">
        <f t="shared" si="52"/>
        <v>0.1854582674608973</v>
      </c>
      <c r="U91">
        <f t="shared" si="47"/>
        <v>10.626289397727682</v>
      </c>
      <c r="V91">
        <f t="shared" si="53"/>
        <v>1.2209368066343576</v>
      </c>
      <c r="W91" s="1">
        <f t="shared" si="54"/>
        <v>1.2945142479049985</v>
      </c>
      <c r="X91">
        <f t="shared" si="55"/>
        <v>0.24888888888888883</v>
      </c>
      <c r="Y91">
        <f t="shared" si="70"/>
        <v>1.9955555555555553</v>
      </c>
      <c r="Z91">
        <f t="shared" si="56"/>
        <v>0.17472918145296279</v>
      </c>
      <c r="AA91">
        <f t="shared" si="48"/>
        <v>10.011539920908261</v>
      </c>
      <c r="AB91">
        <f t="shared" si="57"/>
        <v>1.2185541261276027</v>
      </c>
      <c r="AC91" s="1">
        <f t="shared" si="58"/>
        <v>1.3424802259940538</v>
      </c>
      <c r="AD91" s="2">
        <f t="shared" si="59"/>
        <v>76.920719617676156</v>
      </c>
      <c r="AE91">
        <f t="shared" si="60"/>
        <v>0.2118352149728783</v>
      </c>
      <c r="AF91">
        <f t="shared" si="61"/>
        <v>7.6000000000000005</v>
      </c>
      <c r="AG91">
        <f t="shared" si="62"/>
        <v>7.8118352149728789</v>
      </c>
      <c r="AJ91">
        <f t="shared" si="63"/>
        <v>7.6000000000000005</v>
      </c>
    </row>
    <row r="92" spans="1:37" x14ac:dyDescent="0.2">
      <c r="A92">
        <v>77</v>
      </c>
      <c r="B92">
        <f t="shared" si="42"/>
        <v>7.7</v>
      </c>
      <c r="C92">
        <f t="shared" si="43"/>
        <v>0.25124326402411901</v>
      </c>
      <c r="D92">
        <f t="shared" si="44"/>
        <v>14.395603222773012</v>
      </c>
      <c r="E92">
        <f t="shared" si="45"/>
        <v>30.972407074685041</v>
      </c>
      <c r="F92">
        <f t="shared" si="46"/>
        <v>0.97240707468504084</v>
      </c>
      <c r="G92">
        <f t="shared" si="49"/>
        <v>1.7806816205100442</v>
      </c>
      <c r="H92">
        <f t="shared" si="50"/>
        <v>1.7188754930616188</v>
      </c>
      <c r="I92">
        <f t="shared" si="50"/>
        <v>1.716653111390817</v>
      </c>
      <c r="J92">
        <f t="shared" si="50"/>
        <v>1.7165702199876958</v>
      </c>
      <c r="K92">
        <f t="shared" si="50"/>
        <v>1.7165671241143758</v>
      </c>
      <c r="L92">
        <f t="shared" si="50"/>
        <v>1.7165670084822193</v>
      </c>
      <c r="M92">
        <f t="shared" si="50"/>
        <v>1.7165670041633021</v>
      </c>
      <c r="N92">
        <f t="shared" ref="N92:S92" si="75">(($F$4*SQRT($G$15)-$F92)/$F$4)^2*(COS(ASIN(SIN($C92)/SQRT(M92))))^2</f>
        <v>1.7165670040019883</v>
      </c>
      <c r="O92">
        <f t="shared" si="75"/>
        <v>1.7165670039959633</v>
      </c>
      <c r="P92">
        <f t="shared" si="75"/>
        <v>1.7165670039957381</v>
      </c>
      <c r="Q92">
        <f t="shared" si="75"/>
        <v>1.7165670039957297</v>
      </c>
      <c r="R92">
        <f t="shared" si="75"/>
        <v>1.7165670039957293</v>
      </c>
      <c r="S92">
        <f t="shared" si="75"/>
        <v>1.7165670039957293</v>
      </c>
      <c r="T92">
        <f t="shared" si="52"/>
        <v>0.19090911717094117</v>
      </c>
      <c r="U92">
        <f t="shared" si="47"/>
        <v>10.938609291984534</v>
      </c>
      <c r="V92">
        <f t="shared" si="53"/>
        <v>1.2222048534317571</v>
      </c>
      <c r="W92" s="1">
        <f t="shared" si="54"/>
        <v>1.2945142479049987</v>
      </c>
      <c r="X92">
        <f t="shared" si="55"/>
        <v>0.24888888888888883</v>
      </c>
      <c r="Y92">
        <f t="shared" si="70"/>
        <v>1.9955555555555553</v>
      </c>
      <c r="Z92">
        <f t="shared" si="56"/>
        <v>0.17690967221986925</v>
      </c>
      <c r="AA92">
        <f t="shared" si="48"/>
        <v>10.136476523818706</v>
      </c>
      <c r="AB92">
        <f t="shared" si="57"/>
        <v>1.2190262520360235</v>
      </c>
      <c r="AC92" s="1">
        <f t="shared" si="58"/>
        <v>1.3552438307679509</v>
      </c>
      <c r="AD92" s="2">
        <f t="shared" si="59"/>
        <v>77.652041871154267</v>
      </c>
      <c r="AE92">
        <f t="shared" si="60"/>
        <v>0.21453438687770968</v>
      </c>
      <c r="AF92">
        <f t="shared" si="61"/>
        <v>7.7</v>
      </c>
      <c r="AG92">
        <f t="shared" si="62"/>
        <v>7.91453438687771</v>
      </c>
      <c r="AJ92">
        <f t="shared" si="63"/>
        <v>7.7</v>
      </c>
    </row>
    <row r="93" spans="1:37" x14ac:dyDescent="0.2">
      <c r="A93">
        <v>78</v>
      </c>
      <c r="B93">
        <f t="shared" si="42"/>
        <v>7.8000000000000007</v>
      </c>
      <c r="C93">
        <f t="shared" si="43"/>
        <v>0.25436805855326594</v>
      </c>
      <c r="D93">
        <f t="shared" si="44"/>
        <v>14.574646041568634</v>
      </c>
      <c r="E93">
        <f t="shared" si="45"/>
        <v>30.997419247414776</v>
      </c>
      <c r="F93">
        <f t="shared" si="46"/>
        <v>0.99741924741477561</v>
      </c>
      <c r="G93">
        <f t="shared" si="49"/>
        <v>1.7254880888757778</v>
      </c>
      <c r="H93">
        <f t="shared" si="50"/>
        <v>1.6621684935217129</v>
      </c>
      <c r="I93">
        <f t="shared" si="50"/>
        <v>1.6597563607136192</v>
      </c>
      <c r="J93">
        <f t="shared" si="50"/>
        <v>1.6596608324410456</v>
      </c>
      <c r="K93">
        <f t="shared" si="50"/>
        <v>1.6596570434957545</v>
      </c>
      <c r="L93">
        <f t="shared" si="50"/>
        <v>1.6596568932055302</v>
      </c>
      <c r="M93">
        <f t="shared" si="50"/>
        <v>1.6596568872441866</v>
      </c>
      <c r="N93">
        <f t="shared" ref="N93:S93" si="76">(($F$4*SQRT($G$15)-$F93)/$F$4)^2*(COS(ASIN(SIN($C93)/SQRT(M93))))^2</f>
        <v>1.6596568870077266</v>
      </c>
      <c r="O93">
        <f t="shared" si="76"/>
        <v>1.6596568869983475</v>
      </c>
      <c r="P93">
        <f t="shared" si="76"/>
        <v>1.6596568869979751</v>
      </c>
      <c r="Q93">
        <f t="shared" si="76"/>
        <v>1.6596568869979602</v>
      </c>
      <c r="R93">
        <f t="shared" si="76"/>
        <v>1.65965688699796</v>
      </c>
      <c r="S93">
        <f t="shared" si="76"/>
        <v>1.65965688699796</v>
      </c>
      <c r="T93">
        <f t="shared" si="52"/>
        <v>0.19658977426471672</v>
      </c>
      <c r="U93">
        <f t="shared" si="47"/>
        <v>11.264096567769856</v>
      </c>
      <c r="V93">
        <f t="shared" si="53"/>
        <v>1.2235678938347703</v>
      </c>
      <c r="W93" s="1">
        <f t="shared" si="54"/>
        <v>1.2945142479049985</v>
      </c>
      <c r="X93">
        <f t="shared" si="55"/>
        <v>0.24888888888888883</v>
      </c>
      <c r="Y93">
        <f t="shared" si="70"/>
        <v>1.9955555555555553</v>
      </c>
      <c r="Z93">
        <f t="shared" si="56"/>
        <v>0.17908576592051012</v>
      </c>
      <c r="AA93">
        <f t="shared" si="48"/>
        <v>10.261161185959516</v>
      </c>
      <c r="AB93">
        <f t="shared" si="57"/>
        <v>1.2195035736498983</v>
      </c>
      <c r="AC93" s="1">
        <f t="shared" si="58"/>
        <v>1.3681634846039106</v>
      </c>
      <c r="AD93" s="2">
        <f t="shared" si="59"/>
        <v>78.392305340984848</v>
      </c>
      <c r="AE93">
        <f t="shared" si="60"/>
        <v>0.21723021462235123</v>
      </c>
      <c r="AF93">
        <f t="shared" si="61"/>
        <v>7.8000000000000007</v>
      </c>
      <c r="AG93">
        <f t="shared" si="62"/>
        <v>8.0172302146223515</v>
      </c>
      <c r="AJ93">
        <f t="shared" si="63"/>
        <v>7.8000000000000007</v>
      </c>
    </row>
    <row r="94" spans="1:37" x14ac:dyDescent="0.2">
      <c r="A94">
        <v>79</v>
      </c>
      <c r="B94">
        <f t="shared" si="42"/>
        <v>7.9</v>
      </c>
      <c r="C94">
        <f t="shared" si="43"/>
        <v>0.25748778387855825</v>
      </c>
      <c r="D94">
        <f t="shared" si="44"/>
        <v>14.753398407811709</v>
      </c>
      <c r="E94">
        <f t="shared" si="45"/>
        <v>31.022733599732952</v>
      </c>
      <c r="F94">
        <f t="shared" si="46"/>
        <v>1.0227335997329519</v>
      </c>
      <c r="G94">
        <f t="shared" si="49"/>
        <v>1.6705124582550439</v>
      </c>
      <c r="H94">
        <f t="shared" si="50"/>
        <v>1.6056648361397294</v>
      </c>
      <c r="I94">
        <f t="shared" si="50"/>
        <v>1.6030458499108717</v>
      </c>
      <c r="J94">
        <f t="shared" si="50"/>
        <v>1.6029356259156122</v>
      </c>
      <c r="K94">
        <f t="shared" si="50"/>
        <v>1.6029309790737012</v>
      </c>
      <c r="L94">
        <f t="shared" si="50"/>
        <v>1.6029307831573119</v>
      </c>
      <c r="M94">
        <f t="shared" si="50"/>
        <v>1.6029307748972186</v>
      </c>
      <c r="N94">
        <f t="shared" ref="N94:S94" si="77">(($F$4*SQRT($G$15)-$F94)/$F$4)^2*(COS(ASIN(SIN($C94)/SQRT(M94))))^2</f>
        <v>1.6029307745489623</v>
      </c>
      <c r="O94">
        <f t="shared" si="77"/>
        <v>1.6029307745342791</v>
      </c>
      <c r="P94">
        <f t="shared" si="77"/>
        <v>1.6029307745336601</v>
      </c>
      <c r="Q94">
        <f t="shared" si="77"/>
        <v>1.6029307745336339</v>
      </c>
      <c r="R94">
        <f t="shared" si="77"/>
        <v>1.6029307745336328</v>
      </c>
      <c r="S94">
        <f t="shared" si="77"/>
        <v>1.6029307745336328</v>
      </c>
      <c r="T94">
        <f t="shared" si="52"/>
        <v>0.2025174055559219</v>
      </c>
      <c r="U94">
        <f t="shared" si="47"/>
        <v>11.603734840065554</v>
      </c>
      <c r="V94">
        <f t="shared" si="53"/>
        <v>1.2250356348074436</v>
      </c>
      <c r="W94" s="1">
        <f t="shared" si="54"/>
        <v>1.2945142479049985</v>
      </c>
      <c r="X94">
        <f t="shared" si="55"/>
        <v>0.24888888888888883</v>
      </c>
      <c r="Y94">
        <f t="shared" si="70"/>
        <v>1.9955555555555553</v>
      </c>
      <c r="Z94">
        <f t="shared" si="56"/>
        <v>0.18125742094285938</v>
      </c>
      <c r="AA94">
        <f t="shared" si="48"/>
        <v>10.385591523066905</v>
      </c>
      <c r="AB94">
        <f t="shared" si="57"/>
        <v>1.2199860561407854</v>
      </c>
      <c r="AC94" s="1">
        <f t="shared" si="58"/>
        <v>1.3812387942396835</v>
      </c>
      <c r="AD94" s="2">
        <f t="shared" si="59"/>
        <v>79.141487494236202</v>
      </c>
      <c r="AE94">
        <f t="shared" si="60"/>
        <v>0.21992266181080025</v>
      </c>
      <c r="AF94">
        <f t="shared" si="61"/>
        <v>7.9</v>
      </c>
      <c r="AG94">
        <f t="shared" si="62"/>
        <v>8.1199226618108007</v>
      </c>
      <c r="AH94">
        <v>14.57</v>
      </c>
      <c r="AI94">
        <f>AH94*$C$3/180</f>
        <v>0.25428697222222224</v>
      </c>
      <c r="AJ94">
        <f t="shared" si="63"/>
        <v>7.9</v>
      </c>
      <c r="AK94">
        <f>AJ94/SIN(AI94)</f>
        <v>31.40461633503568</v>
      </c>
    </row>
    <row r="95" spans="1:37" x14ac:dyDescent="0.2">
      <c r="A95">
        <v>80</v>
      </c>
      <c r="B95">
        <f t="shared" si="42"/>
        <v>8</v>
      </c>
      <c r="C95">
        <f t="shared" si="43"/>
        <v>0.26060239174734096</v>
      </c>
      <c r="D95">
        <f t="shared" si="44"/>
        <v>14.931857556747213</v>
      </c>
      <c r="E95">
        <f t="shared" si="45"/>
        <v>31.048349392520048</v>
      </c>
      <c r="F95">
        <f t="shared" si="46"/>
        <v>1.0483493925200484</v>
      </c>
      <c r="G95">
        <f t="shared" si="49"/>
        <v>1.6157881673529</v>
      </c>
      <c r="H95">
        <f t="shared" si="50"/>
        <v>1.5493981258591243</v>
      </c>
      <c r="I95">
        <f t="shared" si="50"/>
        <v>1.5465533840616592</v>
      </c>
      <c r="J95">
        <f t="shared" si="50"/>
        <v>1.5464260330863246</v>
      </c>
      <c r="K95">
        <f t="shared" si="50"/>
        <v>1.5464203209893594</v>
      </c>
      <c r="L95">
        <f t="shared" si="50"/>
        <v>1.5464200647615673</v>
      </c>
      <c r="M95">
        <f t="shared" si="50"/>
        <v>1.5464200532679013</v>
      </c>
      <c r="N95">
        <f t="shared" ref="N95:S95" si="78">(($F$4*SQRT($G$15)-$F95)/$F$4)^2*(COS(ASIN(SIN($C95)/SQRT(M95))))^2</f>
        <v>1.5464200527523273</v>
      </c>
      <c r="O95">
        <f t="shared" si="78"/>
        <v>1.5464200527292002</v>
      </c>
      <c r="P95">
        <f t="shared" si="78"/>
        <v>1.5464200527281631</v>
      </c>
      <c r="Q95">
        <f t="shared" si="78"/>
        <v>1.5464200527281164</v>
      </c>
      <c r="R95">
        <f t="shared" si="78"/>
        <v>1.5464200527281142</v>
      </c>
      <c r="S95">
        <f t="shared" si="78"/>
        <v>1.5464200527281142</v>
      </c>
      <c r="T95">
        <f t="shared" si="52"/>
        <v>0.2087109921974348</v>
      </c>
      <c r="U95">
        <f t="shared" si="47"/>
        <v>11.958611680897107</v>
      </c>
      <c r="V95">
        <f t="shared" si="53"/>
        <v>1.2266190958123899</v>
      </c>
      <c r="W95" s="1">
        <f t="shared" si="54"/>
        <v>1.2945142479049989</v>
      </c>
      <c r="X95">
        <f t="shared" si="55"/>
        <v>0.24888888888888883</v>
      </c>
      <c r="Y95">
        <f t="shared" si="70"/>
        <v>1.9955555555555553</v>
      </c>
      <c r="Z95">
        <f t="shared" si="56"/>
        <v>0.18342459619495974</v>
      </c>
      <c r="AA95">
        <f t="shared" si="48"/>
        <v>10.509765180675714</v>
      </c>
      <c r="AB95">
        <f t="shared" si="57"/>
        <v>1.2204736644220953</v>
      </c>
      <c r="AC95" s="1">
        <f t="shared" si="58"/>
        <v>1.3944693629865395</v>
      </c>
      <c r="AD95" s="2">
        <f t="shared" si="59"/>
        <v>79.899565601647964</v>
      </c>
      <c r="AE95">
        <f t="shared" si="60"/>
        <v>0.22261169229826497</v>
      </c>
      <c r="AF95" s="3">
        <f t="shared" si="61"/>
        <v>8</v>
      </c>
      <c r="AG95" s="3">
        <f t="shared" si="62"/>
        <v>8.2226116922982655</v>
      </c>
      <c r="AJ95">
        <f t="shared" si="63"/>
        <v>8</v>
      </c>
    </row>
    <row r="96" spans="1:37" x14ac:dyDescent="0.2">
      <c r="A96">
        <v>81</v>
      </c>
      <c r="B96">
        <f t="shared" si="42"/>
        <v>8.1</v>
      </c>
      <c r="C96">
        <f t="shared" si="43"/>
        <v>0.26371183446226609</v>
      </c>
      <c r="D96">
        <f t="shared" si="44"/>
        <v>15.110020755437816</v>
      </c>
      <c r="E96">
        <f t="shared" si="45"/>
        <v>31.074265880306811</v>
      </c>
      <c r="F96">
        <f t="shared" si="46"/>
        <v>1.074265880306811</v>
      </c>
      <c r="G96">
        <f t="shared" si="49"/>
        <v>1.5613489421435383</v>
      </c>
      <c r="H96">
        <f t="shared" si="50"/>
        <v>1.4934022555930675</v>
      </c>
      <c r="I96">
        <f t="shared" si="50"/>
        <v>1.4903108231301145</v>
      </c>
      <c r="J96">
        <f t="shared" si="50"/>
        <v>1.4901634649120723</v>
      </c>
      <c r="K96">
        <f t="shared" si="50"/>
        <v>1.4901564255735551</v>
      </c>
      <c r="L96">
        <f t="shared" si="50"/>
        <v>1.4901560892677719</v>
      </c>
      <c r="M96">
        <f t="shared" si="50"/>
        <v>1.4901560732006174</v>
      </c>
      <c r="N96">
        <f t="shared" ref="N96:S96" si="79">(($F$4*SQRT($G$15)-$F96)/$F$4)^2*(COS(ASIN(SIN($C96)/SQRT(M96))))^2</f>
        <v>1.4901560724330021</v>
      </c>
      <c r="O96">
        <f t="shared" si="79"/>
        <v>1.4901560723963287</v>
      </c>
      <c r="P96">
        <f t="shared" si="79"/>
        <v>1.4901560723945768</v>
      </c>
      <c r="Q96">
        <f t="shared" si="79"/>
        <v>1.4901560723944929</v>
      </c>
      <c r="R96">
        <f t="shared" si="79"/>
        <v>1.4901560723944891</v>
      </c>
      <c r="S96">
        <f t="shared" si="79"/>
        <v>1.4901560723944891</v>
      </c>
      <c r="T96">
        <f t="shared" si="52"/>
        <v>0.21519159028492832</v>
      </c>
      <c r="U96">
        <f t="shared" si="47"/>
        <v>12.32993355126121</v>
      </c>
      <c r="V96">
        <f t="shared" si="53"/>
        <v>1.2283308353460116</v>
      </c>
      <c r="W96" s="1">
        <f t="shared" si="54"/>
        <v>1.2945142479049989</v>
      </c>
      <c r="X96">
        <f t="shared" si="55"/>
        <v>9.749999999999992E-2</v>
      </c>
      <c r="Y96">
        <f>$AQ$9</f>
        <v>1.3899999999999997</v>
      </c>
      <c r="Z96">
        <f t="shared" si="56"/>
        <v>0.22293597637783449</v>
      </c>
      <c r="AA96">
        <f t="shared" si="48"/>
        <v>12.77366727614522</v>
      </c>
      <c r="AB96">
        <f t="shared" si="57"/>
        <v>1.2304505413800451</v>
      </c>
      <c r="AC96" s="1">
        <f t="shared" si="58"/>
        <v>1.2699853503961012</v>
      </c>
      <c r="AD96" s="2">
        <f t="shared" si="59"/>
        <v>72.766946704217162</v>
      </c>
      <c r="AE96">
        <f t="shared" si="60"/>
        <v>0.27204509696454054</v>
      </c>
      <c r="AF96">
        <f t="shared" si="61"/>
        <v>8.1</v>
      </c>
      <c r="AG96">
        <f t="shared" si="62"/>
        <v>8.3720450969645395</v>
      </c>
      <c r="AJ96">
        <f t="shared" si="63"/>
        <v>8.1</v>
      </c>
    </row>
    <row r="97" spans="1:36" x14ac:dyDescent="0.2">
      <c r="A97">
        <v>82</v>
      </c>
      <c r="B97">
        <f t="shared" si="42"/>
        <v>8.2000000000000011</v>
      </c>
      <c r="C97">
        <f t="shared" si="43"/>
        <v>0.26681606488356052</v>
      </c>
      <c r="D97">
        <f t="shared" si="44"/>
        <v>15.287885302893805</v>
      </c>
      <c r="E97">
        <f t="shared" si="45"/>
        <v>31.100482311372598</v>
      </c>
      <c r="F97">
        <f t="shared" si="46"/>
        <v>1.1004823113725983</v>
      </c>
      <c r="G97">
        <f t="shared" si="49"/>
        <v>1.5072287914223741</v>
      </c>
      <c r="H97">
        <f t="shared" si="50"/>
        <v>1.4377114017362567</v>
      </c>
      <c r="I97">
        <f t="shared" si="50"/>
        <v>1.4343500404345833</v>
      </c>
      <c r="J97">
        <f t="shared" si="50"/>
        <v>1.4341792510133269</v>
      </c>
      <c r="K97">
        <f t="shared" si="50"/>
        <v>1.4341705518993766</v>
      </c>
      <c r="L97">
        <f t="shared" si="50"/>
        <v>1.4341701087568581</v>
      </c>
      <c r="M97">
        <f t="shared" si="50"/>
        <v>1.4341700861825424</v>
      </c>
      <c r="N97">
        <f t="shared" ref="N97:S97" si="80">(($F$4*SQRT($G$15)-$F97)/$F$4)^2*(COS(ASIN(SIN($C97)/SQRT(M97))))^2</f>
        <v>1.4341700850325743</v>
      </c>
      <c r="O97">
        <f t="shared" si="80"/>
        <v>1.4341700849739929</v>
      </c>
      <c r="P97">
        <f t="shared" si="80"/>
        <v>1.4341700849710088</v>
      </c>
      <c r="Q97">
        <f t="shared" si="80"/>
        <v>1.4341700849708567</v>
      </c>
      <c r="R97">
        <f t="shared" si="80"/>
        <v>1.4341700849708492</v>
      </c>
      <c r="S97">
        <f t="shared" si="80"/>
        <v>1.4341700849708487</v>
      </c>
      <c r="T97">
        <f t="shared" si="52"/>
        <v>0.22198264016295907</v>
      </c>
      <c r="U97">
        <f t="shared" si="47"/>
        <v>12.719043523581929</v>
      </c>
      <c r="V97">
        <f t="shared" si="53"/>
        <v>1.2301852262109854</v>
      </c>
      <c r="W97" s="1">
        <f t="shared" si="54"/>
        <v>1.2945142479049987</v>
      </c>
      <c r="X97">
        <f t="shared" si="55"/>
        <v>9.749999999999992E-2</v>
      </c>
      <c r="Y97">
        <f t="shared" ref="Y97:Y115" si="81">$AQ$9</f>
        <v>1.3899999999999997</v>
      </c>
      <c r="Z97">
        <f t="shared" si="56"/>
        <v>0.22554210540327102</v>
      </c>
      <c r="AA97">
        <f t="shared" si="48"/>
        <v>12.922991874132988</v>
      </c>
      <c r="AB97">
        <f t="shared" si="57"/>
        <v>1.2311821292576821</v>
      </c>
      <c r="AC97" s="1">
        <f t="shared" si="58"/>
        <v>1.2836053991106022</v>
      </c>
      <c r="AD97" s="2">
        <f t="shared" si="59"/>
        <v>73.5473410281421</v>
      </c>
      <c r="AE97">
        <f t="shared" si="60"/>
        <v>0.2753351328898655</v>
      </c>
      <c r="AF97">
        <f t="shared" si="61"/>
        <v>8.2000000000000011</v>
      </c>
      <c r="AG97">
        <f t="shared" si="62"/>
        <v>8.4753351328898674</v>
      </c>
      <c r="AJ97">
        <f t="shared" si="63"/>
        <v>8.2000000000000011</v>
      </c>
    </row>
    <row r="98" spans="1:36" x14ac:dyDescent="0.2">
      <c r="A98">
        <v>83</v>
      </c>
      <c r="B98">
        <f t="shared" si="42"/>
        <v>8.3000000000000007</v>
      </c>
      <c r="C98">
        <f t="shared" si="43"/>
        <v>0.26991503643115999</v>
      </c>
      <c r="D98">
        <f t="shared" si="44"/>
        <v>15.465448530195383</v>
      </c>
      <c r="E98">
        <f t="shared" si="45"/>
        <v>31.126997927843924</v>
      </c>
      <c r="F98">
        <f t="shared" si="46"/>
        <v>1.1269979278439237</v>
      </c>
      <c r="G98">
        <f t="shared" si="49"/>
        <v>1.453462002347474</v>
      </c>
      <c r="H98">
        <f t="shared" si="50"/>
        <v>1.3823600196662613</v>
      </c>
      <c r="I98">
        <f t="shared" si="50"/>
        <v>1.3787028740100815</v>
      </c>
      <c r="J98">
        <f t="shared" si="50"/>
        <v>1.3785045680323302</v>
      </c>
      <c r="K98">
        <f t="shared" si="50"/>
        <v>1.3784937849651964</v>
      </c>
      <c r="L98">
        <f t="shared" si="50"/>
        <v>1.37849319853722</v>
      </c>
      <c r="M98">
        <f t="shared" si="50"/>
        <v>1.3784931666445677</v>
      </c>
      <c r="N98">
        <f t="shared" ref="N98:S98" si="82">(($F$4*SQRT($G$15)-$F98)/$F$4)^2*(COS(ASIN(SIN($C98)/SQRT(M98))))^2</f>
        <v>1.3784931649100978</v>
      </c>
      <c r="O98">
        <f t="shared" si="82"/>
        <v>1.3784931648157694</v>
      </c>
      <c r="P98">
        <f t="shared" si="82"/>
        <v>1.3784931648106393</v>
      </c>
      <c r="Q98">
        <f t="shared" si="82"/>
        <v>1.3784931648103604</v>
      </c>
      <c r="R98">
        <f t="shared" si="82"/>
        <v>1.3784931648103453</v>
      </c>
      <c r="S98">
        <f t="shared" si="82"/>
        <v>1.3784931648103445</v>
      </c>
      <c r="T98">
        <f t="shared" si="52"/>
        <v>0.22911033594669</v>
      </c>
      <c r="U98">
        <f t="shared" si="47"/>
        <v>13.12744245437027</v>
      </c>
      <c r="V98">
        <f t="shared" si="53"/>
        <v>1.2321987923501296</v>
      </c>
      <c r="W98" s="1">
        <f t="shared" si="54"/>
        <v>1.2945142479049989</v>
      </c>
      <c r="X98">
        <f t="shared" si="55"/>
        <v>9.749999999999992E-2</v>
      </c>
      <c r="Y98">
        <f t="shared" si="81"/>
        <v>1.3899999999999997</v>
      </c>
      <c r="Z98">
        <f t="shared" si="56"/>
        <v>0.22814316803783136</v>
      </c>
      <c r="AA98">
        <f t="shared" si="48"/>
        <v>13.072026180744752</v>
      </c>
      <c r="AB98">
        <f t="shared" si="57"/>
        <v>1.2319215105133852</v>
      </c>
      <c r="AC98" s="1">
        <f t="shared" si="58"/>
        <v>1.297380552165851</v>
      </c>
      <c r="AD98" s="2">
        <f t="shared" si="59"/>
        <v>74.336622438278894</v>
      </c>
      <c r="AE98">
        <f t="shared" si="60"/>
        <v>0.27862269840337939</v>
      </c>
      <c r="AF98">
        <f t="shared" si="61"/>
        <v>8.3000000000000007</v>
      </c>
      <c r="AG98">
        <f t="shared" si="62"/>
        <v>8.5786226984033807</v>
      </c>
      <c r="AJ98">
        <f t="shared" si="63"/>
        <v>8.3000000000000007</v>
      </c>
    </row>
    <row r="99" spans="1:36" x14ac:dyDescent="0.2">
      <c r="A99">
        <v>84</v>
      </c>
      <c r="B99">
        <f t="shared" si="42"/>
        <v>8.4</v>
      </c>
      <c r="C99">
        <f t="shared" si="43"/>
        <v>0.2730087030867106</v>
      </c>
      <c r="D99">
        <f t="shared" si="44"/>
        <v>15.642707800607324</v>
      </c>
      <c r="E99">
        <f t="shared" si="45"/>
        <v>31.15381196579321</v>
      </c>
      <c r="F99">
        <f t="shared" si="46"/>
        <v>1.15381196579321</v>
      </c>
      <c r="G99">
        <f t="shared" si="49"/>
        <v>1.4000831359714392</v>
      </c>
      <c r="H99">
        <f t="shared" si="50"/>
        <v>1.327382839235534</v>
      </c>
      <c r="I99">
        <f t="shared" si="50"/>
        <v>1.3234010692523297</v>
      </c>
      <c r="J99">
        <f t="shared" si="50"/>
        <v>1.3231703528364176</v>
      </c>
      <c r="K99">
        <f t="shared" si="50"/>
        <v>1.3231569418333486</v>
      </c>
      <c r="L99">
        <f t="shared" si="50"/>
        <v>1.3231561621394266</v>
      </c>
      <c r="M99">
        <f t="shared" si="50"/>
        <v>1.3231561168088029</v>
      </c>
      <c r="N99">
        <f t="shared" ref="N99:S99" si="83">(($F$4*SQRT($G$15)-$F99)/$F$4)^2*(COS(ASIN(SIN($C99)/SQRT(M99))))^2</f>
        <v>1.3231561141733239</v>
      </c>
      <c r="O99">
        <f t="shared" si="83"/>
        <v>1.3231561140200998</v>
      </c>
      <c r="P99">
        <f t="shared" si="83"/>
        <v>1.3231561140111916</v>
      </c>
      <c r="Q99">
        <f t="shared" si="83"/>
        <v>1.3231561140106736</v>
      </c>
      <c r="R99">
        <f t="shared" si="83"/>
        <v>1.3231561140106438</v>
      </c>
      <c r="S99">
        <f t="shared" si="83"/>
        <v>1.3231561140106418</v>
      </c>
      <c r="T99">
        <f t="shared" si="52"/>
        <v>0.2366040701381176</v>
      </c>
      <c r="U99">
        <f t="shared" si="47"/>
        <v>13.556814459608837</v>
      </c>
      <c r="V99">
        <f t="shared" si="53"/>
        <v>1.2343906241317288</v>
      </c>
      <c r="W99" s="1">
        <f t="shared" si="54"/>
        <v>1.2945142479049987</v>
      </c>
      <c r="X99">
        <f t="shared" si="55"/>
        <v>9.749999999999992E-2</v>
      </c>
      <c r="Y99">
        <f t="shared" si="81"/>
        <v>1.3899999999999997</v>
      </c>
      <c r="Z99">
        <f t="shared" si="56"/>
        <v>0.23073912044458927</v>
      </c>
      <c r="AA99">
        <f t="shared" si="48"/>
        <v>13.220767684235577</v>
      </c>
      <c r="AB99">
        <f t="shared" si="57"/>
        <v>1.2326686451869648</v>
      </c>
      <c r="AC99" s="1">
        <f t="shared" si="58"/>
        <v>1.3113104016287738</v>
      </c>
      <c r="AD99" s="2">
        <f t="shared" si="59"/>
        <v>75.134767561094776</v>
      </c>
      <c r="AE99">
        <f t="shared" si="60"/>
        <v>0.28190776652491745</v>
      </c>
      <c r="AF99">
        <f t="shared" si="61"/>
        <v>8.4</v>
      </c>
      <c r="AG99">
        <f t="shared" si="62"/>
        <v>8.6819077665249171</v>
      </c>
      <c r="AJ99">
        <f t="shared" si="63"/>
        <v>8.4</v>
      </c>
    </row>
    <row r="100" spans="1:36" x14ac:dyDescent="0.2">
      <c r="A100">
        <v>85</v>
      </c>
      <c r="B100">
        <f t="shared" si="42"/>
        <v>8.5</v>
      </c>
      <c r="C100">
        <f t="shared" si="43"/>
        <v>0.27609701939543646</v>
      </c>
      <c r="D100">
        <f t="shared" si="44"/>
        <v>15.819660509685995</v>
      </c>
      <c r="E100">
        <f t="shared" si="45"/>
        <v>31.180923655337729</v>
      </c>
      <c r="F100">
        <f t="shared" si="46"/>
        <v>1.1809236553377289</v>
      </c>
      <c r="G100">
        <f t="shared" si="49"/>
        <v>1.3471270227649337</v>
      </c>
      <c r="H100">
        <f t="shared" si="50"/>
        <v>1.2728148602552911</v>
      </c>
      <c r="I100">
        <f t="shared" si="50"/>
        <v>1.2684762108025718</v>
      </c>
      <c r="J100">
        <f t="shared" si="50"/>
        <v>1.2682071964534101</v>
      </c>
      <c r="K100">
        <f t="shared" si="50"/>
        <v>1.268190455840543</v>
      </c>
      <c r="L100">
        <f t="shared" si="50"/>
        <v>1.2681894138468093</v>
      </c>
      <c r="M100">
        <f t="shared" si="50"/>
        <v>1.2681893489886005</v>
      </c>
      <c r="N100">
        <f t="shared" ref="N100:S100" si="84">(($F$4*SQRT($G$15)-$F100)/$F$4)^2*(COS(ASIN(SIN($C100)/SQRT(M100))))^2</f>
        <v>1.2681893449515409</v>
      </c>
      <c r="O100">
        <f t="shared" si="84"/>
        <v>1.2681893447002561</v>
      </c>
      <c r="P100">
        <f t="shared" si="84"/>
        <v>1.2681893446846155</v>
      </c>
      <c r="Q100">
        <f t="shared" si="84"/>
        <v>1.2681893446836419</v>
      </c>
      <c r="R100">
        <f t="shared" si="84"/>
        <v>1.268189344683581</v>
      </c>
      <c r="S100">
        <f t="shared" si="84"/>
        <v>1.2681893446835772</v>
      </c>
      <c r="T100">
        <f t="shared" si="52"/>
        <v>0.24449697277621515</v>
      </c>
      <c r="U100">
        <f t="shared" si="47"/>
        <v>14.009057806690665</v>
      </c>
      <c r="V100">
        <f t="shared" si="53"/>
        <v>1.2367828945771562</v>
      </c>
      <c r="W100" s="1">
        <f t="shared" si="54"/>
        <v>1.2945142479049985</v>
      </c>
      <c r="X100">
        <f t="shared" si="55"/>
        <v>9.749999999999992E-2</v>
      </c>
      <c r="Y100">
        <f t="shared" si="81"/>
        <v>1.3899999999999997</v>
      </c>
      <c r="Z100">
        <f t="shared" si="56"/>
        <v>0.23332991934439076</v>
      </c>
      <c r="AA100">
        <f t="shared" si="48"/>
        <v>13.36921390481946</v>
      </c>
      <c r="AB100">
        <f t="shared" si="57"/>
        <v>1.2334234930210997</v>
      </c>
      <c r="AC100" s="1">
        <f t="shared" si="58"/>
        <v>1.3253945363948043</v>
      </c>
      <c r="AD100" s="2">
        <f t="shared" si="59"/>
        <v>75.941752841338456</v>
      </c>
      <c r="AE100">
        <f t="shared" si="60"/>
        <v>0.28519031038303322</v>
      </c>
      <c r="AF100">
        <f t="shared" si="61"/>
        <v>8.5</v>
      </c>
      <c r="AG100">
        <f t="shared" si="62"/>
        <v>8.7851903103830331</v>
      </c>
      <c r="AJ100">
        <f t="shared" si="63"/>
        <v>8.5</v>
      </c>
    </row>
    <row r="101" spans="1:36" x14ac:dyDescent="0.2">
      <c r="A101">
        <v>86</v>
      </c>
      <c r="B101">
        <f t="shared" si="42"/>
        <v>8.6</v>
      </c>
      <c r="C101">
        <f t="shared" si="43"/>
        <v>0.27917994046787675</v>
      </c>
      <c r="D101">
        <f t="shared" si="44"/>
        <v>15.996304085378899</v>
      </c>
      <c r="E101">
        <f t="shared" si="45"/>
        <v>31.208332220738743</v>
      </c>
      <c r="F101">
        <f t="shared" si="46"/>
        <v>1.2083322207387432</v>
      </c>
      <c r="G101">
        <f t="shared" si="49"/>
        <v>1.2946287581329541</v>
      </c>
      <c r="H101">
        <f t="shared" si="50"/>
        <v>1.2186913479723724</v>
      </c>
      <c r="I101">
        <f t="shared" si="50"/>
        <v>1.213959641070957</v>
      </c>
      <c r="J101">
        <f t="shared" si="50"/>
        <v>1.2136452133049758</v>
      </c>
      <c r="K101">
        <f t="shared" si="50"/>
        <v>1.2136242323174495</v>
      </c>
      <c r="L101">
        <f t="shared" si="50"/>
        <v>1.2136228319210993</v>
      </c>
      <c r="M101">
        <f t="shared" si="50"/>
        <v>1.2136227384485634</v>
      </c>
      <c r="N101">
        <f t="shared" ref="N101:S101" si="85">(($F$4*SQRT($G$15)-$F101)/$F$4)^2*(COS(ASIN(SIN($C101)/SQRT(M101))))^2</f>
        <v>1.2136227322095257</v>
      </c>
      <c r="O101">
        <f t="shared" si="85"/>
        <v>1.2136227317930868</v>
      </c>
      <c r="P101">
        <f t="shared" si="85"/>
        <v>1.2136227317652906</v>
      </c>
      <c r="Q101">
        <f t="shared" si="85"/>
        <v>1.2136227317634352</v>
      </c>
      <c r="R101">
        <f t="shared" si="85"/>
        <v>1.2136227317633113</v>
      </c>
      <c r="S101">
        <f t="shared" si="85"/>
        <v>1.2136227317633033</v>
      </c>
      <c r="T101">
        <f t="shared" si="52"/>
        <v>0.25282657082345789</v>
      </c>
      <c r="U101">
        <f t="shared" si="47"/>
        <v>14.486322695598416</v>
      </c>
      <c r="V101">
        <f t="shared" si="53"/>
        <v>1.2394015068403721</v>
      </c>
      <c r="W101" s="1">
        <f t="shared" si="54"/>
        <v>1.2945142479049989</v>
      </c>
      <c r="X101">
        <f t="shared" si="55"/>
        <v>9.749999999999992E-2</v>
      </c>
      <c r="Y101">
        <f t="shared" si="81"/>
        <v>1.3899999999999997</v>
      </c>
      <c r="Z101">
        <f t="shared" si="56"/>
        <v>0.23591552201753482</v>
      </c>
      <c r="AA101">
        <f t="shared" si="48"/>
        <v>13.517362394765643</v>
      </c>
      <c r="AB101">
        <f t="shared" si="57"/>
        <v>1.2341860134669809</v>
      </c>
      <c r="AC101" s="1">
        <f t="shared" si="58"/>
        <v>1.3396325422410957</v>
      </c>
      <c r="AD101" s="2">
        <f t="shared" si="59"/>
        <v>76.75755454508905</v>
      </c>
      <c r="AE101">
        <f t="shared" si="60"/>
        <v>0.28847030321597927</v>
      </c>
      <c r="AF101">
        <f t="shared" si="61"/>
        <v>8.6</v>
      </c>
      <c r="AG101">
        <f t="shared" si="62"/>
        <v>8.8884703032159784</v>
      </c>
      <c r="AJ101">
        <f t="shared" si="63"/>
        <v>8.6</v>
      </c>
    </row>
    <row r="102" spans="1:36" x14ac:dyDescent="0.2">
      <c r="A102">
        <v>87</v>
      </c>
      <c r="B102">
        <f t="shared" si="42"/>
        <v>8.7000000000000011</v>
      </c>
      <c r="C102">
        <f t="shared" si="43"/>
        <v>0.28225742198149117</v>
      </c>
      <c r="D102">
        <f t="shared" si="44"/>
        <v>16.172635988116635</v>
      </c>
      <c r="E102">
        <f t="shared" si="45"/>
        <v>31.236036880500702</v>
      </c>
      <c r="F102">
        <f t="shared" si="46"/>
        <v>1.236036880500702</v>
      </c>
      <c r="G102">
        <f t="shared" si="49"/>
        <v>1.2426236979252616</v>
      </c>
      <c r="H102">
        <f t="shared" si="50"/>
        <v>1.1650478285405186</v>
      </c>
      <c r="I102">
        <f t="shared" si="50"/>
        <v>1.1598823620563334</v>
      </c>
      <c r="J102">
        <f t="shared" si="50"/>
        <v>1.1595138784831114</v>
      </c>
      <c r="K102">
        <f t="shared" si="50"/>
        <v>1.1594874668947672</v>
      </c>
      <c r="L102">
        <f t="shared" si="50"/>
        <v>1.1594855731615674</v>
      </c>
      <c r="M102">
        <f t="shared" si="50"/>
        <v>1.1594854373759826</v>
      </c>
      <c r="N102">
        <f t="shared" ref="N102:S102" si="86">(($F$4*SQRT($G$15)-$F102)/$F$4)^2*(COS(ASIN(SIN($C102)/SQRT(M102))))^2</f>
        <v>1.1594854276397868</v>
      </c>
      <c r="O102">
        <f t="shared" si="86"/>
        <v>1.1594854269416748</v>
      </c>
      <c r="P102">
        <f t="shared" si="86"/>
        <v>1.1594854268916184</v>
      </c>
      <c r="Q102">
        <f t="shared" si="86"/>
        <v>1.1594854268880292</v>
      </c>
      <c r="R102">
        <f t="shared" si="86"/>
        <v>1.1594854268877719</v>
      </c>
      <c r="S102">
        <f t="shared" si="86"/>
        <v>1.1594854268877535</v>
      </c>
      <c r="T102">
        <f t="shared" si="52"/>
        <v>0.26163560221946458</v>
      </c>
      <c r="U102">
        <f t="shared" si="47"/>
        <v>14.991057902117975</v>
      </c>
      <c r="V102">
        <f t="shared" si="53"/>
        <v>1.2422769143245558</v>
      </c>
      <c r="W102" s="1">
        <f t="shared" si="54"/>
        <v>1.2945142479049989</v>
      </c>
      <c r="X102">
        <f t="shared" si="55"/>
        <v>9.749999999999992E-2</v>
      </c>
      <c r="Y102">
        <f t="shared" si="81"/>
        <v>1.3899999999999997</v>
      </c>
      <c r="Z102">
        <f t="shared" si="56"/>
        <v>0.23849588630532223</v>
      </c>
      <c r="AA102">
        <f t="shared" si="48"/>
        <v>13.665210738487346</v>
      </c>
      <c r="AB102">
        <f t="shared" si="57"/>
        <v>1.2349561656899655</v>
      </c>
      <c r="AC102" s="1">
        <f t="shared" si="58"/>
        <v>1.3540240018797671</v>
      </c>
      <c r="AD102" s="2">
        <f t="shared" si="59"/>
        <v>77.582148762806952</v>
      </c>
      <c r="AE102">
        <f t="shared" si="60"/>
        <v>0.29174771837267477</v>
      </c>
      <c r="AF102">
        <f t="shared" si="61"/>
        <v>8.7000000000000011</v>
      </c>
      <c r="AG102">
        <f t="shared" si="62"/>
        <v>8.9917477183726753</v>
      </c>
      <c r="AJ102">
        <f t="shared" si="63"/>
        <v>8.7000000000000011</v>
      </c>
    </row>
    <row r="103" spans="1:36" x14ac:dyDescent="0.2">
      <c r="A103">
        <v>88</v>
      </c>
      <c r="B103">
        <f t="shared" si="42"/>
        <v>8.8000000000000007</v>
      </c>
      <c r="C103">
        <f t="shared" si="43"/>
        <v>0.28532942018213536</v>
      </c>
      <c r="D103">
        <f t="shared" si="44"/>
        <v>16.348653710897459</v>
      </c>
      <c r="E103">
        <f t="shared" si="45"/>
        <v>31.26403684747061</v>
      </c>
      <c r="F103">
        <f t="shared" si="46"/>
        <v>1.2640368474706101</v>
      </c>
      <c r="G103">
        <f t="shared" si="49"/>
        <v>1.1911474539418458</v>
      </c>
      <c r="H103">
        <f t="shared" si="50"/>
        <v>1.1119200844869432</v>
      </c>
      <c r="I103">
        <f t="shared" si="50"/>
        <v>1.1062749161350829</v>
      </c>
      <c r="J103">
        <f t="shared" si="50"/>
        <v>1.1058418232778007</v>
      </c>
      <c r="K103">
        <f t="shared" si="50"/>
        <v>1.1058084141061189</v>
      </c>
      <c r="L103">
        <f t="shared" si="50"/>
        <v>1.1058058358053964</v>
      </c>
      <c r="M103">
        <f t="shared" si="50"/>
        <v>1.1058056368225835</v>
      </c>
      <c r="N103">
        <f t="shared" ref="N103:S103" si="87">(($F$4*SQRT($G$15)-$F103)/$F$4)^2*(COS(ASIN(SIN($C103)/SQRT(M103))))^2</f>
        <v>1.1058056214658569</v>
      </c>
      <c r="O103">
        <f t="shared" si="87"/>
        <v>1.1058056202806839</v>
      </c>
      <c r="P103">
        <f t="shared" si="87"/>
        <v>1.1058056201892166</v>
      </c>
      <c r="Q103">
        <f t="shared" si="87"/>
        <v>1.1058056201821576</v>
      </c>
      <c r="R103">
        <f t="shared" si="87"/>
        <v>1.1058056201816127</v>
      </c>
      <c r="S103">
        <f t="shared" si="87"/>
        <v>1.1058056201815705</v>
      </c>
      <c r="T103">
        <f t="shared" si="52"/>
        <v>0.27097303139439266</v>
      </c>
      <c r="U103">
        <f t="shared" si="47"/>
        <v>15.526068964186114</v>
      </c>
      <c r="V103">
        <f t="shared" si="53"/>
        <v>1.2454451707641712</v>
      </c>
      <c r="W103" s="1">
        <f t="shared" si="54"/>
        <v>1.2945142479049996</v>
      </c>
      <c r="X103">
        <f t="shared" si="55"/>
        <v>9.749999999999992E-2</v>
      </c>
      <c r="Y103">
        <f t="shared" si="81"/>
        <v>1.3899999999999997</v>
      </c>
      <c r="Z103">
        <f t="shared" si="56"/>
        <v>0.24107097061147556</v>
      </c>
      <c r="AA103">
        <f t="shared" si="48"/>
        <v>13.812756552623142</v>
      </c>
      <c r="AB103">
        <f t="shared" si="57"/>
        <v>1.2357339085752366</v>
      </c>
      <c r="AC103" s="1">
        <f t="shared" si="58"/>
        <v>1.3685684950112396</v>
      </c>
      <c r="AD103" s="2">
        <f t="shared" si="59"/>
        <v>78.415511412389975</v>
      </c>
      <c r="AE103">
        <f t="shared" si="60"/>
        <v>0.29502252931366374</v>
      </c>
      <c r="AF103">
        <f t="shared" si="61"/>
        <v>8.8000000000000007</v>
      </c>
      <c r="AG103">
        <f t="shared" si="62"/>
        <v>9.0950225293136651</v>
      </c>
      <c r="AJ103">
        <f t="shared" si="63"/>
        <v>8.8000000000000007</v>
      </c>
    </row>
    <row r="104" spans="1:36" x14ac:dyDescent="0.2">
      <c r="A104">
        <v>89</v>
      </c>
      <c r="B104">
        <f t="shared" si="42"/>
        <v>8.9</v>
      </c>
      <c r="C104">
        <f t="shared" si="43"/>
        <v>0.28839589188540771</v>
      </c>
      <c r="D104">
        <f t="shared" si="44"/>
        <v>16.52435477936444</v>
      </c>
      <c r="E104">
        <f t="shared" si="45"/>
        <v>31.292331328937447</v>
      </c>
      <c r="F104">
        <f t="shared" si="46"/>
        <v>1.292331328937447</v>
      </c>
      <c r="G104">
        <f t="shared" si="49"/>
        <v>1.1402358894347584</v>
      </c>
      <c r="H104">
        <f t="shared" si="50"/>
        <v>1.0593441501755598</v>
      </c>
      <c r="I104">
        <f t="shared" si="50"/>
        <v>1.0531672401701626</v>
      </c>
      <c r="J104">
        <f t="shared" si="50"/>
        <v>1.0526565755859587</v>
      </c>
      <c r="K104">
        <f t="shared" si="50"/>
        <v>1.0526140891236795</v>
      </c>
      <c r="L104">
        <f t="shared" si="50"/>
        <v>1.0526105524616185</v>
      </c>
      <c r="M104">
        <f t="shared" si="50"/>
        <v>1.0526102580495933</v>
      </c>
      <c r="N104">
        <f t="shared" ref="N104:S104" si="88">(($F$4*SQRT($G$15)-$F104)/$F$4)^2*(COS(ASIN(SIN($C104)/SQRT(M104))))^2</f>
        <v>1.0526102335409591</v>
      </c>
      <c r="O104">
        <f t="shared" si="88"/>
        <v>1.0526102315007118</v>
      </c>
      <c r="P104">
        <f t="shared" si="88"/>
        <v>1.0526102313308694</v>
      </c>
      <c r="Q104">
        <f t="shared" si="88"/>
        <v>1.0526102313167305</v>
      </c>
      <c r="R104">
        <f t="shared" si="88"/>
        <v>1.0526102313155536</v>
      </c>
      <c r="S104">
        <f t="shared" si="88"/>
        <v>1.0526102313154555</v>
      </c>
      <c r="T104">
        <f t="shared" si="52"/>
        <v>0.28089533085733231</v>
      </c>
      <c r="U104">
        <f t="shared" si="47"/>
        <v>16.094591613662203</v>
      </c>
      <c r="V104">
        <f t="shared" si="53"/>
        <v>1.2489492909596713</v>
      </c>
      <c r="W104" s="1">
        <f t="shared" si="54"/>
        <v>1.2945142479050011</v>
      </c>
      <c r="X104">
        <f t="shared" si="55"/>
        <v>9.749999999999992E-2</v>
      </c>
      <c r="Y104">
        <f t="shared" si="81"/>
        <v>1.3899999999999997</v>
      </c>
      <c r="Z104">
        <f t="shared" si="56"/>
        <v>0.24364073390343047</v>
      </c>
      <c r="AA104">
        <f t="shared" si="48"/>
        <v>13.959997486110927</v>
      </c>
      <c r="AB104">
        <f t="shared" si="57"/>
        <v>1.236519200733472</v>
      </c>
      <c r="AC104" s="1">
        <f t="shared" si="58"/>
        <v>1.3832655983776037</v>
      </c>
      <c r="AD104" s="2">
        <f t="shared" si="59"/>
        <v>79.25761824223099</v>
      </c>
      <c r="AE104">
        <f t="shared" si="60"/>
        <v>0.29829470961206206</v>
      </c>
      <c r="AF104">
        <f t="shared" si="61"/>
        <v>8.9</v>
      </c>
      <c r="AG104">
        <f t="shared" si="62"/>
        <v>9.1982947096120622</v>
      </c>
      <c r="AJ104">
        <f t="shared" si="63"/>
        <v>8.9</v>
      </c>
    </row>
    <row r="105" spans="1:36" x14ac:dyDescent="0.2">
      <c r="A105">
        <v>90</v>
      </c>
      <c r="B105">
        <f t="shared" si="42"/>
        <v>9</v>
      </c>
      <c r="C105">
        <f t="shared" si="43"/>
        <v>0.2914567944778671</v>
      </c>
      <c r="D105">
        <f t="shared" si="44"/>
        <v>16.699736751875243</v>
      </c>
      <c r="E105">
        <f t="shared" si="45"/>
        <v>31.32091952673165</v>
      </c>
      <c r="F105">
        <f t="shared" si="46"/>
        <v>1.3209195267316503</v>
      </c>
      <c r="G105">
        <f t="shared" si="49"/>
        <v>1.0899251146073905</v>
      </c>
      <c r="H105">
        <f t="shared" si="50"/>
        <v>1.007356307267941</v>
      </c>
      <c r="I105">
        <f t="shared" si="50"/>
        <v>1.0005884854989491</v>
      </c>
      <c r="J105">
        <f t="shared" si="50"/>
        <v>0.99998422671323361</v>
      </c>
      <c r="K105">
        <f t="shared" si="50"/>
        <v>0.99992987828427526</v>
      </c>
      <c r="L105">
        <f t="shared" si="50"/>
        <v>0.99992498684157105</v>
      </c>
      <c r="M105">
        <f t="shared" si="50"/>
        <v>0.99992454657807694</v>
      </c>
      <c r="N105">
        <f t="shared" ref="N105:S105" si="89">(($F$4*SQRT($G$15)-$F105)/$F$4)^2*(COS(ASIN(SIN($C105)/SQRT(M105))))^2</f>
        <v>0.99992450695112267</v>
      </c>
      <c r="O105">
        <f t="shared" si="89"/>
        <v>0.99992450338440331</v>
      </c>
      <c r="P105">
        <f t="shared" si="89"/>
        <v>0.99992450306337211</v>
      </c>
      <c r="Q105">
        <f t="shared" si="89"/>
        <v>0.999924503034477</v>
      </c>
      <c r="R105">
        <f t="shared" si="89"/>
        <v>0.99992450303187608</v>
      </c>
      <c r="S105">
        <f t="shared" si="89"/>
        <v>0.99992450303164226</v>
      </c>
      <c r="T105">
        <f t="shared" si="52"/>
        <v>0.29146811968362696</v>
      </c>
      <c r="U105">
        <f t="shared" si="47"/>
        <v>16.700385657505283</v>
      </c>
      <c r="V105">
        <f t="shared" si="53"/>
        <v>1.2528410377543719</v>
      </c>
      <c r="W105" s="1">
        <f t="shared" si="54"/>
        <v>1.2945142479050054</v>
      </c>
      <c r="X105">
        <f t="shared" si="55"/>
        <v>9.749999999999992E-2</v>
      </c>
      <c r="Y105">
        <f t="shared" si="81"/>
        <v>1.3899999999999997</v>
      </c>
      <c r="Z105">
        <f t="shared" si="56"/>
        <v>0.24620513571349859</v>
      </c>
      <c r="AA105">
        <f t="shared" si="48"/>
        <v>14.106931220254573</v>
      </c>
      <c r="AB105">
        <f t="shared" si="57"/>
        <v>1.2373120005065139</v>
      </c>
      <c r="AC105" s="1">
        <f t="shared" si="58"/>
        <v>1.3981148858160182</v>
      </c>
      <c r="AD105" s="2">
        <f t="shared" si="59"/>
        <v>80.108444834277662</v>
      </c>
      <c r="AE105">
        <f t="shared" si="60"/>
        <v>0.30156423295449308</v>
      </c>
      <c r="AF105">
        <f t="shared" si="61"/>
        <v>9</v>
      </c>
      <c r="AG105">
        <f t="shared" si="62"/>
        <v>9.3015642329544939</v>
      </c>
      <c r="AJ105">
        <f t="shared" si="63"/>
        <v>9</v>
      </c>
    </row>
    <row r="106" spans="1:36" x14ac:dyDescent="0.2">
      <c r="A106">
        <v>91</v>
      </c>
      <c r="B106">
        <f t="shared" si="42"/>
        <v>9.1</v>
      </c>
      <c r="C106">
        <f t="shared" si="43"/>
        <v>0.29451208591812417</v>
      </c>
      <c r="D106">
        <f t="shared" si="44"/>
        <v>16.874797219564652</v>
      </c>
      <c r="E106">
        <f t="shared" si="45"/>
        <v>31.349800637324634</v>
      </c>
      <c r="F106">
        <f t="shared" si="46"/>
        <v>1.3498006373246341</v>
      </c>
      <c r="G106">
        <f t="shared" si="49"/>
        <v>1.0402514821123132</v>
      </c>
      <c r="H106">
        <f t="shared" si="50"/>
        <v>0.95599308018315088</v>
      </c>
      <c r="I106">
        <f t="shared" si="50"/>
        <v>0.94856679390261001</v>
      </c>
      <c r="J106">
        <f t="shared" si="50"/>
        <v>0.94784899864921912</v>
      </c>
      <c r="K106">
        <f t="shared" si="50"/>
        <v>0.9477790233006923</v>
      </c>
      <c r="L106">
        <f t="shared" si="50"/>
        <v>0.94777219597873685</v>
      </c>
      <c r="M106">
        <f t="shared" si="50"/>
        <v>0.94777152979981416</v>
      </c>
      <c r="N106">
        <f t="shared" ref="N106:S106" si="90">(($F$4*SQRT($G$15)-$F106)/$F$4)^2*(COS(ASIN(SIN($C106)/SQRT(M106))))^2</f>
        <v>0.9477714647966009</v>
      </c>
      <c r="O106">
        <f t="shared" si="90"/>
        <v>0.94777145845382893</v>
      </c>
      <c r="P106">
        <f t="shared" si="90"/>
        <v>0.94777145783492467</v>
      </c>
      <c r="Q106">
        <f t="shared" si="90"/>
        <v>0.94777145777453409</v>
      </c>
      <c r="R106">
        <f t="shared" si="90"/>
        <v>0.94777145776864158</v>
      </c>
      <c r="S106">
        <f t="shared" si="90"/>
        <v>0.94777145776806648</v>
      </c>
      <c r="T106">
        <f t="shared" si="52"/>
        <v>0.30276828912470916</v>
      </c>
      <c r="U106">
        <f t="shared" si="47"/>
        <v>17.347856769838497</v>
      </c>
      <c r="V106">
        <f t="shared" si="53"/>
        <v>1.2571833041464338</v>
      </c>
      <c r="W106" s="1">
        <f t="shared" si="54"/>
        <v>1.2945142479050167</v>
      </c>
      <c r="X106">
        <f t="shared" si="55"/>
        <v>9.749999999999992E-2</v>
      </c>
      <c r="Y106">
        <f t="shared" si="81"/>
        <v>1.3899999999999997</v>
      </c>
      <c r="Z106">
        <f t="shared" si="56"/>
        <v>0.24876413613990461</v>
      </c>
      <c r="AA106">
        <f t="shared" si="48"/>
        <v>14.253555468783329</v>
      </c>
      <c r="AB106">
        <f t="shared" si="57"/>
        <v>1.2381122659730464</v>
      </c>
      <c r="AC106" s="1">
        <f t="shared" si="58"/>
        <v>1.4131159283121333</v>
      </c>
      <c r="AD106" s="2">
        <f t="shared" si="59"/>
        <v>80.967966607093416</v>
      </c>
      <c r="AE106">
        <f t="shared" si="60"/>
        <v>0.30483107314201291</v>
      </c>
      <c r="AF106">
        <f t="shared" si="61"/>
        <v>9.1</v>
      </c>
      <c r="AG106">
        <f t="shared" si="62"/>
        <v>9.4048310731420131</v>
      </c>
      <c r="AJ106">
        <f t="shared" si="63"/>
        <v>9.1</v>
      </c>
    </row>
    <row r="107" spans="1:36" x14ac:dyDescent="0.2">
      <c r="A107">
        <v>92</v>
      </c>
      <c r="B107">
        <f t="shared" si="42"/>
        <v>9.2000000000000011</v>
      </c>
      <c r="C107">
        <f t="shared" si="43"/>
        <v>0.2975617247378059</v>
      </c>
      <c r="D107">
        <f t="shared" si="44"/>
        <v>17.049533806399829</v>
      </c>
      <c r="E107">
        <f t="shared" si="45"/>
        <v>31.378973851928301</v>
      </c>
      <c r="F107">
        <f t="shared" si="46"/>
        <v>1.3789738519283006</v>
      </c>
      <c r="G107">
        <f t="shared" si="49"/>
        <v>0.99125158254883472</v>
      </c>
      <c r="H107">
        <f t="shared" si="50"/>
        <v>0.90529123155760938</v>
      </c>
      <c r="I107">
        <f t="shared" si="50"/>
        <v>0.89712901625610797</v>
      </c>
      <c r="J107">
        <f t="shared" si="50"/>
        <v>0.89627267493073526</v>
      </c>
      <c r="K107">
        <f t="shared" si="50"/>
        <v>0.8961819275879821</v>
      </c>
      <c r="L107">
        <f t="shared" si="50"/>
        <v>0.896172300838883</v>
      </c>
      <c r="M107">
        <f t="shared" si="50"/>
        <v>0.89617127949021058</v>
      </c>
      <c r="N107">
        <f t="shared" ref="N107:S107" si="91">(($F$4*SQRT($G$15)-$F107)/$F$4)^2*(COS(ASIN(SIN($C107)/SQRT(M107))))^2</f>
        <v>0.89617117112907085</v>
      </c>
      <c r="O107">
        <f t="shared" si="91"/>
        <v>0.89617115963235905</v>
      </c>
      <c r="P107">
        <f t="shared" si="91"/>
        <v>0.89617115841260075</v>
      </c>
      <c r="Q107">
        <f t="shared" si="91"/>
        <v>0.89617115828318883</v>
      </c>
      <c r="R107">
        <f t="shared" si="91"/>
        <v>0.89617115826945892</v>
      </c>
      <c r="S107">
        <f t="shared" si="91"/>
        <v>0.89617115826800198</v>
      </c>
      <c r="T107">
        <f t="shared" si="52"/>
        <v>0.31488680627823917</v>
      </c>
      <c r="U107">
        <f t="shared" si="47"/>
        <v>18.042217135152967</v>
      </c>
      <c r="V107">
        <f t="shared" si="53"/>
        <v>1.2620533428584095</v>
      </c>
      <c r="W107" s="1">
        <f t="shared" si="54"/>
        <v>1.2945142479050504</v>
      </c>
      <c r="X107">
        <f t="shared" si="55"/>
        <v>9.749999999999992E-2</v>
      </c>
      <c r="Y107">
        <f t="shared" si="81"/>
        <v>1.3899999999999997</v>
      </c>
      <c r="Z107">
        <f t="shared" si="56"/>
        <v>0.25131769584769653</v>
      </c>
      <c r="AA107">
        <f t="shared" si="48"/>
        <v>14.399867977903988</v>
      </c>
      <c r="AB107">
        <f t="shared" si="57"/>
        <v>1.2389199549542698</v>
      </c>
      <c r="AC107" s="1">
        <f t="shared" si="58"/>
        <v>1.4282682940535072</v>
      </c>
      <c r="AD107" s="2">
        <f t="shared" si="59"/>
        <v>81.836158818918122</v>
      </c>
      <c r="AE107">
        <f t="shared" si="60"/>
        <v>0.3080952040910237</v>
      </c>
      <c r="AF107">
        <f t="shared" si="61"/>
        <v>9.2000000000000011</v>
      </c>
      <c r="AG107">
        <f t="shared" si="62"/>
        <v>9.508095204091024</v>
      </c>
      <c r="AJ107">
        <f t="shared" si="63"/>
        <v>9.2000000000000011</v>
      </c>
    </row>
    <row r="108" spans="1:36" x14ac:dyDescent="0.2">
      <c r="A108">
        <v>93</v>
      </c>
      <c r="B108">
        <f t="shared" si="42"/>
        <v>9.3000000000000007</v>
      </c>
      <c r="C108">
        <f t="shared" si="43"/>
        <v>0.30060567004239541</v>
      </c>
      <c r="D108">
        <f t="shared" si="44"/>
        <v>17.223944169228449</v>
      </c>
      <c r="E108">
        <f t="shared" si="45"/>
        <v>31.408438356594555</v>
      </c>
      <c r="F108">
        <f t="shared" si="46"/>
        <v>1.4084383565945551</v>
      </c>
      <c r="G108">
        <f t="shared" si="49"/>
        <v>0.9429622399613099</v>
      </c>
      <c r="H108">
        <f t="shared" si="50"/>
        <v>0.85528775770604137</v>
      </c>
      <c r="I108">
        <f t="shared" si="50"/>
        <v>0.84630035578256924</v>
      </c>
      <c r="J108">
        <f t="shared" si="50"/>
        <v>0.84527384173485731</v>
      </c>
      <c r="K108">
        <f t="shared" si="50"/>
        <v>0.84515520738451211</v>
      </c>
      <c r="L108">
        <f t="shared" si="50"/>
        <v>0.84514147822131513</v>
      </c>
      <c r="M108">
        <f t="shared" si="50"/>
        <v>0.84513988914157334</v>
      </c>
      <c r="N108">
        <f t="shared" ref="N108:S108" si="92">(($F$4*SQRT($G$15)-$F108)/$F$4)^2*(COS(ASIN(SIN($C108)/SQRT(M108))))^2</f>
        <v>0.84513970521046555</v>
      </c>
      <c r="O108">
        <f t="shared" si="92"/>
        <v>0.84513968392095906</v>
      </c>
      <c r="P108">
        <f t="shared" si="92"/>
        <v>0.84513968145675822</v>
      </c>
      <c r="Q108">
        <f t="shared" si="92"/>
        <v>0.84513968117153404</v>
      </c>
      <c r="R108">
        <f t="shared" si="92"/>
        <v>0.84513968113852</v>
      </c>
      <c r="S108">
        <f t="shared" si="92"/>
        <v>0.84513968113469884</v>
      </c>
      <c r="T108">
        <f t="shared" si="52"/>
        <v>0.32793248297151301</v>
      </c>
      <c r="U108">
        <f t="shared" si="47"/>
        <v>18.789701395789383</v>
      </c>
      <c r="V108">
        <f t="shared" si="53"/>
        <v>1.2675472299457688</v>
      </c>
      <c r="W108" s="1">
        <f t="shared" si="54"/>
        <v>1.2945142479051521</v>
      </c>
      <c r="X108">
        <f t="shared" si="55"/>
        <v>9.749999999999992E-2</v>
      </c>
      <c r="Y108">
        <f t="shared" si="81"/>
        <v>1.3899999999999997</v>
      </c>
      <c r="Z108">
        <f t="shared" si="56"/>
        <v>0.2538657760695322</v>
      </c>
      <c r="AA108">
        <f t="shared" si="48"/>
        <v>14.545866526345948</v>
      </c>
      <c r="AB108">
        <f t="shared" si="57"/>
        <v>1.2397350250195802</v>
      </c>
      <c r="AC108" s="1">
        <f t="shared" si="58"/>
        <v>1.4435715484830258</v>
      </c>
      <c r="AD108" s="2">
        <f t="shared" si="59"/>
        <v>82.712996570728833</v>
      </c>
      <c r="AE108">
        <f t="shared" si="60"/>
        <v>0.31135659983417635</v>
      </c>
      <c r="AF108">
        <f t="shared" si="61"/>
        <v>9.3000000000000007</v>
      </c>
      <c r="AG108">
        <f t="shared" si="62"/>
        <v>9.6113565998341777</v>
      </c>
      <c r="AJ108">
        <f t="shared" si="63"/>
        <v>9.3000000000000007</v>
      </c>
    </row>
    <row r="109" spans="1:36" x14ac:dyDescent="0.2">
      <c r="A109">
        <v>94</v>
      </c>
      <c r="B109">
        <f t="shared" si="42"/>
        <v>9.4</v>
      </c>
      <c r="C109">
        <f t="shared" si="43"/>
        <v>0.30364388151194777</v>
      </c>
      <c r="D109">
        <f t="shared" si="44"/>
        <v>17.398025997819701</v>
      </c>
      <c r="E109">
        <f t="shared" si="45"/>
        <v>31.438193332314757</v>
      </c>
      <c r="F109">
        <f t="shared" si="46"/>
        <v>1.4381933323147571</v>
      </c>
      <c r="G109">
        <f t="shared" si="49"/>
        <v>0.89542050733936462</v>
      </c>
      <c r="H109">
        <f t="shared" si="50"/>
        <v>0.80601988408468017</v>
      </c>
      <c r="I109">
        <f t="shared" si="50"/>
        <v>0.79610391104711387</v>
      </c>
      <c r="J109">
        <f t="shared" si="50"/>
        <v>0.79486686061016598</v>
      </c>
      <c r="K109">
        <f t="shared" si="50"/>
        <v>0.79471036907832915</v>
      </c>
      <c r="L109">
        <f t="shared" si="50"/>
        <v>0.79469053759704844</v>
      </c>
      <c r="M109">
        <f t="shared" si="50"/>
        <v>0.79468802388332604</v>
      </c>
      <c r="N109">
        <f t="shared" ref="N109:S109" si="93">(($F$4*SQRT($G$15)-$F109)/$F$4)^2*(COS(ASIN(SIN($C109)/SQRT(M109))))^2</f>
        <v>0.79468770525184007</v>
      </c>
      <c r="O109">
        <f t="shared" si="93"/>
        <v>0.79468766486283926</v>
      </c>
      <c r="P109">
        <f t="shared" si="93"/>
        <v>0.79468765974321931</v>
      </c>
      <c r="Q109">
        <f t="shared" si="93"/>
        <v>0.79468765909426753</v>
      </c>
      <c r="R109">
        <f t="shared" si="93"/>
        <v>0.794687659012008</v>
      </c>
      <c r="S109">
        <f t="shared" si="93"/>
        <v>0.79468765900158078</v>
      </c>
      <c r="T109">
        <f t="shared" si="52"/>
        <v>0.34203715442902222</v>
      </c>
      <c r="U109">
        <f t="shared" si="47"/>
        <v>19.597863376483843</v>
      </c>
      <c r="V109">
        <f t="shared" si="53"/>
        <v>1.2737861720329491</v>
      </c>
      <c r="W109" s="1">
        <f t="shared" si="54"/>
        <v>1.2945142479054736</v>
      </c>
      <c r="X109">
        <f t="shared" si="55"/>
        <v>9.749999999999992E-2</v>
      </c>
      <c r="Y109">
        <f t="shared" si="81"/>
        <v>1.3899999999999997</v>
      </c>
      <c r="Z109">
        <f t="shared" si="56"/>
        <v>0.25640833860634232</v>
      </c>
      <c r="AA109">
        <f t="shared" si="48"/>
        <v>14.691548925399209</v>
      </c>
      <c r="AB109">
        <f t="shared" si="57"/>
        <v>1.2405574334922465</v>
      </c>
      <c r="AC109" s="1">
        <f t="shared" si="58"/>
        <v>1.4590252543522944</v>
      </c>
      <c r="AD109" s="2">
        <f t="shared" si="59"/>
        <v>83.598454809299056</v>
      </c>
      <c r="AE109">
        <f t="shared" si="60"/>
        <v>0.31461523452126294</v>
      </c>
      <c r="AF109">
        <f t="shared" si="61"/>
        <v>9.4</v>
      </c>
      <c r="AG109">
        <f t="shared" si="62"/>
        <v>9.7146152345212631</v>
      </c>
      <c r="AJ109">
        <f t="shared" si="63"/>
        <v>9.4</v>
      </c>
    </row>
    <row r="110" spans="1:36" x14ac:dyDescent="0.2">
      <c r="A110">
        <v>95</v>
      </c>
      <c r="B110">
        <f t="shared" si="42"/>
        <v>9.5</v>
      </c>
      <c r="C110">
        <f t="shared" si="43"/>
        <v>0.30667631940168272</v>
      </c>
      <c r="D110">
        <f t="shared" si="44"/>
        <v>17.571777014898259</v>
      </c>
      <c r="E110">
        <f t="shared" si="45"/>
        <v>31.468237955119129</v>
      </c>
      <c r="F110">
        <f t="shared" si="46"/>
        <v>1.4682379551191289</v>
      </c>
      <c r="G110">
        <f t="shared" si="49"/>
        <v>0.84866366212103195</v>
      </c>
      <c r="H110">
        <f t="shared" si="50"/>
        <v>0.75752506075773984</v>
      </c>
      <c r="I110">
        <f t="shared" si="50"/>
        <v>0.74656008403452956</v>
      </c>
      <c r="J110">
        <f t="shared" si="50"/>
        <v>0.74506045476018534</v>
      </c>
      <c r="K110">
        <f t="shared" si="50"/>
        <v>0.74485192617477791</v>
      </c>
      <c r="L110">
        <f t="shared" si="50"/>
        <v>0.74482286306346024</v>
      </c>
      <c r="M110">
        <f t="shared" si="50"/>
        <v>0.74481881117830473</v>
      </c>
      <c r="N110">
        <f t="shared" ref="N110:S110" si="94">(($F$4*SQRT($G$15)-$F110)/$F$4)^2*(COS(ASIN(SIN($C110)/SQRT(M110))))^2</f>
        <v>0.74481824625244131</v>
      </c>
      <c r="O110">
        <f t="shared" si="94"/>
        <v>0.7448181674883112</v>
      </c>
      <c r="P110">
        <f t="shared" si="94"/>
        <v>0.74481815650670469</v>
      </c>
      <c r="Q110">
        <f t="shared" si="94"/>
        <v>0.74481815497560544</v>
      </c>
      <c r="R110">
        <f t="shared" si="94"/>
        <v>0.74481815476213364</v>
      </c>
      <c r="S110">
        <f t="shared" si="94"/>
        <v>0.74481815473237045</v>
      </c>
      <c r="T110">
        <f t="shared" si="52"/>
        <v>0.35736297948190876</v>
      </c>
      <c r="U110">
        <f t="shared" si="47"/>
        <v>20.475994367895456</v>
      </c>
      <c r="V110">
        <f t="shared" si="53"/>
        <v>1.2809256509426961</v>
      </c>
      <c r="W110" s="1">
        <f t="shared" si="54"/>
        <v>1.2945142479065477</v>
      </c>
      <c r="X110">
        <f t="shared" si="55"/>
        <v>9.749999999999992E-2</v>
      </c>
      <c r="Y110">
        <f t="shared" si="81"/>
        <v>1.3899999999999997</v>
      </c>
      <c r="Z110">
        <f t="shared" si="56"/>
        <v>0.25894534582786999</v>
      </c>
      <c r="AA110">
        <f t="shared" si="48"/>
        <v>14.836913018945278</v>
      </c>
      <c r="AB110">
        <f t="shared" si="57"/>
        <v>1.2413871374550822</v>
      </c>
      <c r="AC110" s="1">
        <f t="shared" si="58"/>
        <v>1.4746289717749972</v>
      </c>
      <c r="AD110" s="2">
        <f t="shared" si="59"/>
        <v>84.492508330256086</v>
      </c>
      <c r="AE110">
        <f t="shared" si="60"/>
        <v>0.3178710824200951</v>
      </c>
      <c r="AF110">
        <f t="shared" si="61"/>
        <v>9.5</v>
      </c>
      <c r="AG110">
        <f t="shared" si="62"/>
        <v>9.8178710824200959</v>
      </c>
      <c r="AJ110">
        <f t="shared" si="63"/>
        <v>9.5</v>
      </c>
    </row>
    <row r="111" spans="1:36" x14ac:dyDescent="0.2">
      <c r="A111">
        <v>96</v>
      </c>
      <c r="B111">
        <f t="shared" si="42"/>
        <v>9.6000000000000014</v>
      </c>
      <c r="C111">
        <f t="shared" si="43"/>
        <v>0.30970294454245628</v>
      </c>
      <c r="D111">
        <f t="shared" si="44"/>
        <v>17.745194976171295</v>
      </c>
      <c r="E111">
        <f t="shared" si="45"/>
        <v>31.49857139617605</v>
      </c>
      <c r="F111">
        <f t="shared" si="46"/>
        <v>1.4985713961760503</v>
      </c>
      <c r="G111">
        <f t="shared" si="49"/>
        <v>0.80272920169993545</v>
      </c>
      <c r="H111">
        <f t="shared" si="50"/>
        <v>0.70984095786829537</v>
      </c>
      <c r="I111">
        <f t="shared" si="50"/>
        <v>0.69768580431384641</v>
      </c>
      <c r="J111">
        <f t="shared" si="50"/>
        <v>0.69585572748382596</v>
      </c>
      <c r="K111">
        <f t="shared" si="50"/>
        <v>0.69557465389172668</v>
      </c>
      <c r="L111">
        <f t="shared" si="50"/>
        <v>0.69553135399071164</v>
      </c>
      <c r="M111">
        <f t="shared" si="50"/>
        <v>0.69552468045088034</v>
      </c>
      <c r="N111">
        <f t="shared" ref="N111:S111" si="95">(($F$4*SQRT($G$15)-$F111)/$F$4)^2*(COS(ASIN(SIN($C111)/SQRT(M111))))^2</f>
        <v>0.695523651826501</v>
      </c>
      <c r="O111">
        <f t="shared" si="95"/>
        <v>0.6955234932779859</v>
      </c>
      <c r="P111">
        <f t="shared" si="95"/>
        <v>0.69552346883983818</v>
      </c>
      <c r="Q111">
        <f t="shared" si="95"/>
        <v>0.69552346507302132</v>
      </c>
      <c r="R111">
        <f t="shared" si="95"/>
        <v>0.69552346449241642</v>
      </c>
      <c r="S111">
        <f t="shared" si="95"/>
        <v>0.69552346440292367</v>
      </c>
      <c r="T111">
        <f t="shared" si="52"/>
        <v>0.37411304738372497</v>
      </c>
      <c r="U111">
        <f t="shared" si="47"/>
        <v>21.435730870307335</v>
      </c>
      <c r="V111">
        <f t="shared" si="53"/>
        <v>1.2891690900319193</v>
      </c>
      <c r="W111" s="1">
        <f t="shared" si="54"/>
        <v>1.2945142479103611</v>
      </c>
      <c r="X111">
        <f t="shared" si="55"/>
        <v>9.749999999999992E-2</v>
      </c>
      <c r="Y111">
        <f t="shared" si="81"/>
        <v>1.3899999999999997</v>
      </c>
      <c r="Z111">
        <f t="shared" si="56"/>
        <v>0.26147676067309084</v>
      </c>
      <c r="AA111">
        <f t="shared" si="48"/>
        <v>14.981956683481249</v>
      </c>
      <c r="AB111">
        <f t="shared" si="57"/>
        <v>1.2422240937561193</v>
      </c>
      <c r="AC111" s="1">
        <f t="shared" si="58"/>
        <v>1.4903822582802067</v>
      </c>
      <c r="AD111" s="2">
        <f t="shared" si="59"/>
        <v>85.395131781135504</v>
      </c>
      <c r="AE111">
        <f t="shared" si="60"/>
        <v>0.32112411791737461</v>
      </c>
      <c r="AF111">
        <f t="shared" si="61"/>
        <v>9.6000000000000014</v>
      </c>
      <c r="AG111">
        <f t="shared" si="62"/>
        <v>9.9211241179173761</v>
      </c>
      <c r="AJ111">
        <f t="shared" si="63"/>
        <v>9.6000000000000014</v>
      </c>
    </row>
    <row r="112" spans="1:36" x14ac:dyDescent="0.2">
      <c r="A112">
        <v>97</v>
      </c>
      <c r="B112">
        <f t="shared" si="42"/>
        <v>9.7000000000000011</v>
      </c>
      <c r="C112">
        <f t="shared" si="43"/>
        <v>0.31272371834111107</v>
      </c>
      <c r="D112">
        <f t="shared" si="44"/>
        <v>17.918277670348559</v>
      </c>
      <c r="E112">
        <f t="shared" si="45"/>
        <v>31.529192821891268</v>
      </c>
      <c r="F112">
        <f t="shared" si="46"/>
        <v>1.529192821891268</v>
      </c>
      <c r="G112">
        <f t="shared" si="49"/>
        <v>0.75765483893748597</v>
      </c>
      <c r="H112">
        <f t="shared" si="50"/>
        <v>0.66300546111455239</v>
      </c>
      <c r="I112">
        <f t="shared" si="50"/>
        <v>0.64949349892466546</v>
      </c>
      <c r="J112">
        <f t="shared" si="50"/>
        <v>0.64724332715376953</v>
      </c>
      <c r="K112">
        <f t="shared" si="50"/>
        <v>0.64685947635674357</v>
      </c>
      <c r="L112">
        <f t="shared" si="50"/>
        <v>0.64679372963772974</v>
      </c>
      <c r="M112">
        <f t="shared" si="50"/>
        <v>0.64678246058259115</v>
      </c>
      <c r="N112">
        <f t="shared" ref="N112:S112" si="96">(($F$4*SQRT($G$15)-$F112)/$F$4)^2*(COS(ASIN(SIN($C112)/SQRT(M112))))^2</f>
        <v>0.64678052882497372</v>
      </c>
      <c r="O112">
        <f t="shared" si="96"/>
        <v>0.64678019767354966</v>
      </c>
      <c r="P112">
        <f t="shared" si="96"/>
        <v>0.64678014090573954</v>
      </c>
      <c r="Q112">
        <f t="shared" si="96"/>
        <v>0.64678013117428168</v>
      </c>
      <c r="R112">
        <f t="shared" si="96"/>
        <v>0.64678012950606023</v>
      </c>
      <c r="S112">
        <f t="shared" si="96"/>
        <v>0.6467801292200841</v>
      </c>
      <c r="T112">
        <f t="shared" si="52"/>
        <v>0.39254735811167446</v>
      </c>
      <c r="U112">
        <f t="shared" si="47"/>
        <v>22.491970224447368</v>
      </c>
      <c r="V112">
        <f t="shared" si="53"/>
        <v>1.2987890316470216</v>
      </c>
      <c r="W112" s="1">
        <f t="shared" si="54"/>
        <v>1.2945142479249094</v>
      </c>
      <c r="X112">
        <f t="shared" si="55"/>
        <v>9.749999999999992E-2</v>
      </c>
      <c r="Y112">
        <f t="shared" si="81"/>
        <v>1.3899999999999997</v>
      </c>
      <c r="Z112">
        <f t="shared" si="56"/>
        <v>0.26400254665051137</v>
      </c>
      <c r="AA112">
        <f t="shared" si="48"/>
        <v>15.126677828136891</v>
      </c>
      <c r="AB112">
        <f t="shared" si="57"/>
        <v>1.2430682590142732</v>
      </c>
      <c r="AC112" s="1">
        <f t="shared" si="58"/>
        <v>1.5062846688656428</v>
      </c>
      <c r="AD112" s="2">
        <f t="shared" si="59"/>
        <v>86.306299664432828</v>
      </c>
      <c r="AE112">
        <f t="shared" si="60"/>
        <v>0.32437431551954948</v>
      </c>
      <c r="AF112">
        <f t="shared" si="61"/>
        <v>9.7000000000000011</v>
      </c>
      <c r="AG112">
        <f t="shared" si="62"/>
        <v>10.02437431551955</v>
      </c>
      <c r="AJ112">
        <f t="shared" si="63"/>
        <v>9.7000000000000011</v>
      </c>
    </row>
    <row r="113" spans="1:37" x14ac:dyDescent="0.2">
      <c r="A113">
        <v>98</v>
      </c>
      <c r="B113">
        <f t="shared" si="42"/>
        <v>9.8000000000000007</v>
      </c>
      <c r="C113">
        <f t="shared" si="43"/>
        <v>0.31573860278070903</v>
      </c>
      <c r="D113">
        <f t="shared" si="44"/>
        <v>18.091022919155698</v>
      </c>
      <c r="E113">
        <f t="shared" si="45"/>
        <v>31.56010139400696</v>
      </c>
      <c r="F113">
        <f t="shared" si="46"/>
        <v>1.5601013940069599</v>
      </c>
      <c r="G113">
        <f t="shared" si="49"/>
        <v>0.71347849768117844</v>
      </c>
      <c r="H113">
        <f t="shared" si="50"/>
        <v>0.617056667232602</v>
      </c>
      <c r="I113">
        <f t="shared" si="50"/>
        <v>0.60198970518396178</v>
      </c>
      <c r="J113">
        <f t="shared" si="50"/>
        <v>0.59919929632656954</v>
      </c>
      <c r="K113">
        <f t="shared" si="50"/>
        <v>0.59866710996114736</v>
      </c>
      <c r="L113">
        <f t="shared" si="50"/>
        <v>0.59856504814060774</v>
      </c>
      <c r="M113">
        <f t="shared" si="50"/>
        <v>0.59854545415345284</v>
      </c>
      <c r="N113">
        <f t="shared" ref="N113:S113" si="97">(($F$4*SQRT($G$15)-$F113)/$F$4)^2*(COS(ASIN(SIN($C113)/SQRT(M113))))^2</f>
        <v>0.5985416917047317</v>
      </c>
      <c r="O113">
        <f t="shared" si="97"/>
        <v>0.5985409692089646</v>
      </c>
      <c r="P113">
        <f t="shared" si="97"/>
        <v>0.59854083046845719</v>
      </c>
      <c r="Q113">
        <f t="shared" si="97"/>
        <v>0.59854080382614749</v>
      </c>
      <c r="R113">
        <f t="shared" si="97"/>
        <v>0.59854079871002897</v>
      </c>
      <c r="S113">
        <f t="shared" si="97"/>
        <v>0.59854079772758151</v>
      </c>
      <c r="T113">
        <f t="shared" si="52"/>
        <v>0.41300798841958464</v>
      </c>
      <c r="U113">
        <f t="shared" si="47"/>
        <v>23.664312562637349</v>
      </c>
      <c r="V113">
        <f t="shared" si="53"/>
        <v>1.3101614348530071</v>
      </c>
      <c r="W113" s="1">
        <f t="shared" si="54"/>
        <v>1.2945142479853462</v>
      </c>
      <c r="X113">
        <f t="shared" si="55"/>
        <v>9.749999999999992E-2</v>
      </c>
      <c r="Y113">
        <f t="shared" si="81"/>
        <v>1.3899999999999997</v>
      </c>
      <c r="Z113">
        <f t="shared" si="56"/>
        <v>0.26652266783835082</v>
      </c>
      <c r="AA113">
        <f t="shared" si="48"/>
        <v>15.271074394685069</v>
      </c>
      <c r="AB113">
        <f t="shared" si="57"/>
        <v>1.2439195896250028</v>
      </c>
      <c r="AC113" s="1">
        <f t="shared" si="58"/>
        <v>1.5223357560508564</v>
      </c>
      <c r="AD113" s="2">
        <f t="shared" si="59"/>
        <v>87.225986340650692</v>
      </c>
      <c r="AE113">
        <f t="shared" si="60"/>
        <v>0.32762164985366166</v>
      </c>
      <c r="AF113">
        <f t="shared" si="61"/>
        <v>9.8000000000000007</v>
      </c>
      <c r="AG113">
        <f t="shared" si="62"/>
        <v>10.127621649853662</v>
      </c>
      <c r="AJ113">
        <f t="shared" si="63"/>
        <v>9.8000000000000007</v>
      </c>
    </row>
    <row r="114" spans="1:37" x14ac:dyDescent="0.2">
      <c r="A114">
        <v>99</v>
      </c>
      <c r="B114">
        <f t="shared" si="42"/>
        <v>9.9</v>
      </c>
      <c r="C114">
        <f t="shared" si="43"/>
        <v>0.31874756042064445</v>
      </c>
      <c r="D114">
        <f t="shared" si="44"/>
        <v>18.263428577340761</v>
      </c>
      <c r="E114">
        <f t="shared" si="45"/>
        <v>31.591296269700614</v>
      </c>
      <c r="F114">
        <f t="shared" si="46"/>
        <v>1.5912962697006137</v>
      </c>
      <c r="G114">
        <f t="shared" si="49"/>
        <v>0.67023830829002728</v>
      </c>
      <c r="H114">
        <f t="shared" si="50"/>
        <v>0.57203287948670867</v>
      </c>
      <c r="I114">
        <f t="shared" si="50"/>
        <v>0.55517317335391148</v>
      </c>
      <c r="J114">
        <f t="shared" si="50"/>
        <v>0.5516788323910119</v>
      </c>
      <c r="K114">
        <f t="shared" si="50"/>
        <v>0.55092787511505792</v>
      </c>
      <c r="L114">
        <f t="shared" si="50"/>
        <v>0.55076524577292973</v>
      </c>
      <c r="M114">
        <f t="shared" si="50"/>
        <v>0.55072996790144402</v>
      </c>
      <c r="N114">
        <f t="shared" ref="N114:S114" si="98">(($F$4*SQRT($G$15)-$F114)/$F$4)^2*(COS(ASIN(SIN($C114)/SQRT(M114))))^2</f>
        <v>0.5507223126073445</v>
      </c>
      <c r="O114">
        <f t="shared" si="98"/>
        <v>0.55072065127989223</v>
      </c>
      <c r="P114">
        <f t="shared" si="98"/>
        <v>0.55072029073782036</v>
      </c>
      <c r="Q114">
        <f t="shared" si="98"/>
        <v>0.55072021249252157</v>
      </c>
      <c r="R114">
        <f t="shared" si="98"/>
        <v>0.55072019551161389</v>
      </c>
      <c r="S114">
        <f t="shared" si="98"/>
        <v>0.55072019182639209</v>
      </c>
      <c r="T114">
        <f t="shared" si="52"/>
        <v>0.43596097632844188</v>
      </c>
      <c r="U114">
        <f t="shared" si="47"/>
        <v>24.979460684106169</v>
      </c>
      <c r="V114">
        <f t="shared" si="53"/>
        <v>1.3238243644003502</v>
      </c>
      <c r="W114" s="1">
        <f t="shared" si="54"/>
        <v>1.2945142482637952</v>
      </c>
      <c r="X114">
        <f t="shared" si="55"/>
        <v>9.749999999999992E-2</v>
      </c>
      <c r="Y114">
        <f t="shared" si="81"/>
        <v>1.3899999999999997</v>
      </c>
      <c r="Z114">
        <f t="shared" si="56"/>
        <v>0.26903708888460304</v>
      </c>
      <c r="AA114">
        <f t="shared" si="48"/>
        <v>15.415144357545296</v>
      </c>
      <c r="AB114">
        <f t="shared" si="57"/>
        <v>1.2447780417659626</v>
      </c>
      <c r="AC114" s="1">
        <f t="shared" si="58"/>
        <v>1.5385350699303129</v>
      </c>
      <c r="AD114" s="2">
        <f t="shared" si="59"/>
        <v>88.154166031340537</v>
      </c>
      <c r="AE114">
        <f t="shared" si="60"/>
        <v>0.33086609566817932</v>
      </c>
      <c r="AF114">
        <f t="shared" si="61"/>
        <v>9.9</v>
      </c>
      <c r="AG114">
        <f t="shared" si="62"/>
        <v>10.23086609566818</v>
      </c>
      <c r="AJ114">
        <f t="shared" si="63"/>
        <v>9.9</v>
      </c>
    </row>
    <row r="115" spans="1:37" x14ac:dyDescent="0.2">
      <c r="A115">
        <v>100</v>
      </c>
      <c r="B115">
        <f t="shared" si="42"/>
        <v>10</v>
      </c>
      <c r="C115">
        <f t="shared" si="43"/>
        <v>0.32175055439664219</v>
      </c>
      <c r="D115">
        <f t="shared" si="44"/>
        <v>18.435492532674068</v>
      </c>
      <c r="E115">
        <f t="shared" si="45"/>
        <v>31.622776601683796</v>
      </c>
      <c r="F115">
        <f t="shared" si="46"/>
        <v>1.6227766016837961</v>
      </c>
      <c r="G115">
        <f t="shared" si="49"/>
        <v>0.62797260316800008</v>
      </c>
      <c r="H115">
        <f t="shared" si="50"/>
        <v>0.52797260316799999</v>
      </c>
      <c r="I115">
        <f t="shared" si="50"/>
        <v>0.50903222645148705</v>
      </c>
      <c r="J115">
        <f t="shared" si="50"/>
        <v>0.50460662150006952</v>
      </c>
      <c r="K115">
        <f t="shared" si="50"/>
        <v>0.50352465175166816</v>
      </c>
      <c r="L115">
        <f t="shared" si="50"/>
        <v>0.50325723898803376</v>
      </c>
      <c r="M115">
        <f t="shared" si="50"/>
        <v>0.50319096973720268</v>
      </c>
      <c r="N115">
        <f t="shared" ref="N115:S115" si="99">(($F$4*SQRT($G$15)-$F115)/$F$4)^2*(COS(ASIN(SIN($C115)/SQRT(M115))))^2</f>
        <v>0.50317453624403163</v>
      </c>
      <c r="O115">
        <f t="shared" si="99"/>
        <v>0.50317046038559121</v>
      </c>
      <c r="P115">
        <f t="shared" si="99"/>
        <v>0.50316944944415665</v>
      </c>
      <c r="Q115">
        <f t="shared" si="99"/>
        <v>0.50316919869626364</v>
      </c>
      <c r="R115">
        <f t="shared" si="99"/>
        <v>0.50316913650209361</v>
      </c>
      <c r="S115">
        <f t="shared" si="99"/>
        <v>0.50316912107577383</v>
      </c>
      <c r="T115">
        <f t="shared" si="52"/>
        <v>0.46207116203612675</v>
      </c>
      <c r="U115">
        <f t="shared" si="47"/>
        <v>26.475508249722367</v>
      </c>
      <c r="V115">
        <f t="shared" si="53"/>
        <v>1.3405857715538214</v>
      </c>
      <c r="W115" s="1">
        <f t="shared" si="54"/>
        <v>1.294514249723566</v>
      </c>
      <c r="X115">
        <f t="shared" si="55"/>
        <v>9.749999999999992E-2</v>
      </c>
      <c r="Y115">
        <f t="shared" si="81"/>
        <v>1.3899999999999997</v>
      </c>
      <c r="Z115">
        <f t="shared" si="56"/>
        <v>0.27154577500698518</v>
      </c>
      <c r="AA115">
        <f t="shared" si="48"/>
        <v>15.558885723780783</v>
      </c>
      <c r="AB115">
        <f t="shared" si="57"/>
        <v>1.2456435714026481</v>
      </c>
      <c r="AC115" s="1">
        <f t="shared" si="58"/>
        <v>1.5548821582264205</v>
      </c>
      <c r="AD115" s="2">
        <f t="shared" si="59"/>
        <v>89.090812822140919</v>
      </c>
      <c r="AE115">
        <f t="shared" si="60"/>
        <v>0.33410762783382275</v>
      </c>
      <c r="AF115">
        <f t="shared" si="61"/>
        <v>10</v>
      </c>
      <c r="AG115">
        <f t="shared" si="62"/>
        <v>10.334107627833824</v>
      </c>
      <c r="AH115">
        <v>17.899999999999999</v>
      </c>
      <c r="AI115">
        <f>AH115*$C$3/180</f>
        <v>0.31240472222222221</v>
      </c>
      <c r="AJ115">
        <f t="shared" si="63"/>
        <v>10</v>
      </c>
      <c r="AK115">
        <f>AJ115/SIN(AI115)</f>
        <v>32.536424130092385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BE98-0E1E-D140-9E27-5C448366DA15}">
  <dimension ref="A3:P80"/>
  <sheetViews>
    <sheetView topLeftCell="A20" zoomScale="136" workbookViewId="0">
      <selection activeCell="F4" sqref="F4"/>
    </sheetView>
  </sheetViews>
  <sheetFormatPr baseColWidth="10" defaultRowHeight="16" x14ac:dyDescent="0.2"/>
  <cols>
    <col min="5" max="5" width="14.5" customWidth="1"/>
  </cols>
  <sheetData>
    <row r="3" spans="1:9" x14ac:dyDescent="0.2">
      <c r="A3" t="s">
        <v>1</v>
      </c>
      <c r="C3">
        <v>3.1415000000000002</v>
      </c>
      <c r="E3" t="s">
        <v>0</v>
      </c>
      <c r="F3">
        <v>30</v>
      </c>
    </row>
    <row r="4" spans="1:9" x14ac:dyDescent="0.2">
      <c r="A4" t="s">
        <v>3</v>
      </c>
      <c r="C4" s="1">
        <v>29980000000</v>
      </c>
      <c r="E4" t="s">
        <v>2</v>
      </c>
      <c r="F4">
        <v>10</v>
      </c>
      <c r="G4" s="1">
        <f>C6/(F6-1)</f>
        <v>10.105970621400385</v>
      </c>
    </row>
    <row r="5" spans="1:9" x14ac:dyDescent="0.2">
      <c r="A5" t="s">
        <v>4</v>
      </c>
      <c r="C5" s="1">
        <v>2400000000</v>
      </c>
      <c r="E5" t="s">
        <v>5</v>
      </c>
      <c r="F5">
        <v>5</v>
      </c>
    </row>
    <row r="6" spans="1:9" x14ac:dyDescent="0.2">
      <c r="A6" t="s">
        <v>6</v>
      </c>
      <c r="C6" s="1">
        <f>1/$C$5*$C$4</f>
        <v>12.491666666666667</v>
      </c>
      <c r="F6">
        <f>SQRT(F5)</f>
        <v>2.2360679774997898</v>
      </c>
    </row>
    <row r="16" spans="1:9" x14ac:dyDescent="0.2">
      <c r="A16">
        <v>33</v>
      </c>
      <c r="B16">
        <f>A16*$C$3/180</f>
        <v>0.57594166666666669</v>
      </c>
      <c r="C16">
        <f>$F$3*SIN(A16*$C$3/180)</f>
        <v>16.338743665980317</v>
      </c>
      <c r="D16">
        <f>$F$3/COS(A16*$C$3/180)</f>
        <v>35.770504200207817</v>
      </c>
      <c r="E16">
        <f>D16-$F$3</f>
        <v>5.7705042002078173</v>
      </c>
      <c r="F16" s="1">
        <f>(($F$4-E16+$C$6)/$F$4)^2</f>
        <v>2.7959727422971219</v>
      </c>
      <c r="G16" s="1">
        <v>2.7</v>
      </c>
      <c r="H16" s="1">
        <f>2*$C$3*(E16+$F$4*SQRT(G16)/COS(B16/SQRT(G16)))/$C$6</f>
        <v>11.702185528068643</v>
      </c>
      <c r="I16" s="1">
        <f>MOD(H16*180/$C$3,360)</f>
        <v>310.50561676025961</v>
      </c>
    </row>
    <row r="17" spans="1:9" x14ac:dyDescent="0.2">
      <c r="A17">
        <v>32</v>
      </c>
      <c r="B17">
        <f>A17*$C$3/180</f>
        <v>0.55848888888888892</v>
      </c>
      <c r="C17">
        <f>$F$3*SIN(A17*$C$3/180)</f>
        <v>15.897158859770576</v>
      </c>
      <c r="D17">
        <f>$F$3/COS(A17*$C$3/180)</f>
        <v>35.374988001830339</v>
      </c>
      <c r="E17">
        <f>D17-$F$3</f>
        <v>5.3749880018303386</v>
      </c>
      <c r="F17" s="1">
        <f>(($F$4-E17+$C$6)/$F$4)^2</f>
        <v>2.9298068851526318</v>
      </c>
      <c r="G17" s="1">
        <v>2.7</v>
      </c>
      <c r="H17" s="1">
        <f>2*$C$3*(E17+$F$4*SQRT(G17)/COS(B17/SQRT(G17)))/$C$6</f>
        <v>11.469704561193135</v>
      </c>
      <c r="I17" s="1">
        <f>MOD(H17*180/$C$3,360)</f>
        <v>297.18504568351557</v>
      </c>
    </row>
    <row r="18" spans="1:9" x14ac:dyDescent="0.2">
      <c r="A18">
        <v>31</v>
      </c>
      <c r="B18">
        <f>A18*$C$3/180</f>
        <v>0.54103611111111116</v>
      </c>
      <c r="C18">
        <f>$F$3*SIN(A18*$C$3/180)</f>
        <v>15.450731910592619</v>
      </c>
      <c r="D18">
        <f>$F$3/COS(A18*$C$3/180)</f>
        <v>34.998666355901221</v>
      </c>
      <c r="E18">
        <f>D18-$F$3</f>
        <v>4.9986663559012214</v>
      </c>
      <c r="F18" s="1">
        <f>(($F$4-E18+$C$6)/$F$4)^2</f>
        <v>3.0600505987243998</v>
      </c>
      <c r="G18" s="1">
        <v>2.7</v>
      </c>
      <c r="H18" s="1">
        <f>2*$C$3*(E18+$F$4*SQRT(G18)/COS(B18/SQRT(G18)))/$C$6</f>
        <v>11.24811433632253</v>
      </c>
      <c r="I18" s="1">
        <f>MOD(H18*180/$C$3,360)</f>
        <v>284.48848656312441</v>
      </c>
    </row>
    <row r="19" spans="1:9" x14ac:dyDescent="0.2">
      <c r="A19">
        <v>30</v>
      </c>
      <c r="B19">
        <f>A19*$C$3/180</f>
        <v>0.5235833333333334</v>
      </c>
      <c r="C19">
        <f>$F$3*SIN(A19*$C$3/180)</f>
        <v>14.999598796398978</v>
      </c>
      <c r="D19">
        <f>$F$3/COS(A19*$C$3/180)</f>
        <v>34.640707312962</v>
      </c>
      <c r="E19">
        <f>D19-$F$3</f>
        <v>4.6407073129620002</v>
      </c>
      <c r="F19" s="1">
        <f t="shared" ref="F19:F47" si="0">(($F$4-E19+$C$6)/$F$4)^2</f>
        <v>3.1865674984761614</v>
      </c>
      <c r="G19" s="1">
        <v>3</v>
      </c>
      <c r="H19" s="1">
        <f>2*$C$3*(E19+$F$4*SQRT(G19)/COS(B19/SQRT(G19)))/$C$6</f>
        <v>11.459730387445383</v>
      </c>
      <c r="I19" s="1">
        <f t="shared" ref="I19:I36" si="1">MOD(H19*180/$C$3,360)</f>
        <v>296.61355076879477</v>
      </c>
    </row>
    <row r="20" spans="1:9" x14ac:dyDescent="0.2">
      <c r="A20">
        <v>29</v>
      </c>
      <c r="B20">
        <f t="shared" ref="B20:B79" si="2">A20*$C$3/180</f>
        <v>0.50613055555555564</v>
      </c>
      <c r="C20">
        <f t="shared" ref="C20:C79" si="3">$F$3*SIN(A20*$C$3/180)</f>
        <v>14.543896928601079</v>
      </c>
      <c r="D20">
        <f t="shared" ref="D20:D43" si="4">$F$3/COS(A20*$C$3/180)</f>
        <v>34.300338223210154</v>
      </c>
      <c r="E20">
        <f t="shared" ref="E20:E79" si="5">D20-$F$3</f>
        <v>4.3003382232101544</v>
      </c>
      <c r="F20" s="1">
        <f t="shared" si="0"/>
        <v>3.3092443053770997</v>
      </c>
      <c r="G20" s="1">
        <v>3</v>
      </c>
      <c r="H20" s="1">
        <f>2*$C$3*(E20+$F$4*SQRT(G20)/COS(B20/SQRT(G20)))/$C$6</f>
        <v>11.260408590399223</v>
      </c>
      <c r="I20" s="1">
        <f t="shared" si="1"/>
        <v>285.19291620940953</v>
      </c>
    </row>
    <row r="21" spans="1:9" x14ac:dyDescent="0.2">
      <c r="A21">
        <v>28</v>
      </c>
      <c r="B21">
        <f t="shared" si="2"/>
        <v>0.48867777777777782</v>
      </c>
      <c r="C21">
        <f t="shared" si="3"/>
        <v>14.08376511021487</v>
      </c>
      <c r="D21">
        <f t="shared" si="4"/>
        <v>33.97684114568839</v>
      </c>
      <c r="E21">
        <f t="shared" si="5"/>
        <v>3.9768411456883896</v>
      </c>
      <c r="F21" s="1">
        <f t="shared" si="0"/>
        <v>3.4279876407226855</v>
      </c>
      <c r="G21" s="1">
        <v>3.2</v>
      </c>
      <c r="H21" s="1">
        <f t="shared" ref="H21:H36" si="6">2*$C$3*(E21+$F$4*SQRT(G21)/COS(B21/SQRT(G21)))/$C$6</f>
        <v>11.344242380642505</v>
      </c>
      <c r="I21" s="1">
        <f t="shared" si="1"/>
        <v>289.99638023735508</v>
      </c>
    </row>
    <row r="22" spans="1:9" x14ac:dyDescent="0.2">
      <c r="A22">
        <v>27</v>
      </c>
      <c r="B22">
        <f t="shared" si="2"/>
        <v>0.47122500000000006</v>
      </c>
      <c r="C22">
        <f t="shared" si="3"/>
        <v>13.619343493582578</v>
      </c>
      <c r="D22">
        <f t="shared" si="4"/>
        <v>33.669548704595655</v>
      </c>
      <c r="E22">
        <f t="shared" si="5"/>
        <v>3.6695487045956554</v>
      </c>
      <c r="F22" s="1">
        <f t="shared" si="0"/>
        <v>3.5427212457811623</v>
      </c>
      <c r="G22" s="1">
        <v>3.2</v>
      </c>
      <c r="H22" s="1">
        <f t="shared" si="6"/>
        <v>11.164651619290272</v>
      </c>
      <c r="I22" s="1">
        <f t="shared" si="1"/>
        <v>279.7062840911185</v>
      </c>
    </row>
    <row r="23" spans="1:9" x14ac:dyDescent="0.2">
      <c r="A23">
        <v>26</v>
      </c>
      <c r="B23">
        <f t="shared" si="2"/>
        <v>0.45377222222222224</v>
      </c>
      <c r="C23">
        <f t="shared" si="3"/>
        <v>13.150773537683445</v>
      </c>
      <c r="D23">
        <f t="shared" si="4"/>
        <v>33.377840344401719</v>
      </c>
      <c r="E23">
        <f t="shared" si="5"/>
        <v>3.3778403444017187</v>
      </c>
      <c r="F23" s="1">
        <f t="shared" si="0"/>
        <v>3.6533835667770842</v>
      </c>
      <c r="G23" s="1">
        <v>3.6</v>
      </c>
      <c r="H23" s="1">
        <f t="shared" si="6"/>
        <v>11.521838885256997</v>
      </c>
      <c r="I23" s="1">
        <f t="shared" si="1"/>
        <v>300.17221051926128</v>
      </c>
    </row>
    <row r="24" spans="1:9" x14ac:dyDescent="0.2">
      <c r="A24">
        <v>25</v>
      </c>
      <c r="B24">
        <f t="shared" si="2"/>
        <v>0.43631944444444448</v>
      </c>
      <c r="C24">
        <f t="shared" si="3"/>
        <v>12.678197965046518</v>
      </c>
      <c r="D24">
        <f t="shared" si="4"/>
        <v>33.101138941434193</v>
      </c>
      <c r="E24">
        <f t="shared" si="5"/>
        <v>3.1011389414341934</v>
      </c>
      <c r="F24" s="1">
        <f t="shared" si="0"/>
        <v>3.7599256546300923</v>
      </c>
      <c r="G24" s="1">
        <v>3.6</v>
      </c>
      <c r="H24" s="1">
        <f t="shared" si="6"/>
        <v>11.361097413649734</v>
      </c>
      <c r="I24" s="1">
        <f t="shared" si="1"/>
        <v>290.9621309746783</v>
      </c>
    </row>
    <row r="25" spans="1:9" x14ac:dyDescent="0.2">
      <c r="A25">
        <v>24</v>
      </c>
      <c r="B25">
        <f t="shared" si="2"/>
        <v>0.41886666666666666</v>
      </c>
      <c r="C25">
        <f t="shared" si="3"/>
        <v>12.201760718278534</v>
      </c>
      <c r="D25">
        <f t="shared" si="4"/>
        <v>32.8389077347802</v>
      </c>
      <c r="E25">
        <f t="shared" si="5"/>
        <v>2.8389077347802001</v>
      </c>
      <c r="F25" s="1">
        <f t="shared" si="0"/>
        <v>3.8623093363484329</v>
      </c>
      <c r="G25" s="1">
        <v>3.6</v>
      </c>
      <c r="H25" s="1">
        <f t="shared" si="6"/>
        <v>11.208554326747802</v>
      </c>
      <c r="I25" s="1">
        <f t="shared" si="1"/>
        <v>282.22179812656509</v>
      </c>
    </row>
    <row r="26" spans="1:9" x14ac:dyDescent="0.2">
      <c r="A26">
        <v>23</v>
      </c>
      <c r="B26">
        <f t="shared" si="2"/>
        <v>0.4014138888888889</v>
      </c>
      <c r="C26">
        <f t="shared" si="3"/>
        <v>11.721606916220198</v>
      </c>
      <c r="D26">
        <f t="shared" si="4"/>
        <v>32.590647543827053</v>
      </c>
      <c r="E26">
        <f t="shared" si="5"/>
        <v>2.5906475438270533</v>
      </c>
      <c r="F26" s="1">
        <f t="shared" si="0"/>
        <v>3.9605056212762801</v>
      </c>
      <c r="G26" s="1">
        <v>4</v>
      </c>
      <c r="H26" s="1">
        <f t="shared" si="6"/>
        <v>11.568610517538216</v>
      </c>
      <c r="I26" s="1">
        <f t="shared" si="1"/>
        <v>302.85210668689433</v>
      </c>
    </row>
    <row r="27" spans="1:9" x14ac:dyDescent="0.2">
      <c r="A27">
        <v>22</v>
      </c>
      <c r="B27">
        <f t="shared" si="2"/>
        <v>0.38396111111111109</v>
      </c>
      <c r="C27">
        <f t="shared" si="3"/>
        <v>11.237882809744184</v>
      </c>
      <c r="D27">
        <f t="shared" si="4"/>
        <v>32.355894243658788</v>
      </c>
      <c r="E27">
        <f t="shared" si="5"/>
        <v>2.3558942436587884</v>
      </c>
      <c r="F27" s="1">
        <f t="shared" si="0"/>
        <v>4.0544933107116465</v>
      </c>
      <c r="G27" s="1">
        <v>4</v>
      </c>
      <c r="H27" s="1">
        <f t="shared" si="6"/>
        <v>11.432732424141102</v>
      </c>
      <c r="I27" s="1">
        <f t="shared" si="1"/>
        <v>295.06663579353767</v>
      </c>
    </row>
    <row r="28" spans="1:9" x14ac:dyDescent="0.2">
      <c r="A28">
        <v>21</v>
      </c>
      <c r="B28">
        <f t="shared" si="2"/>
        <v>0.36650833333333338</v>
      </c>
      <c r="C28">
        <f t="shared" si="3"/>
        <v>10.750735737208338</v>
      </c>
      <c r="D28">
        <f t="shared" si="4"/>
        <v>32.13421647291382</v>
      </c>
      <c r="E28">
        <f t="shared" si="5"/>
        <v>2.1342164729138204</v>
      </c>
      <c r="F28" s="1">
        <f t="shared" si="0"/>
        <v>4.1442577839112786</v>
      </c>
      <c r="G28" s="1">
        <v>4</v>
      </c>
      <c r="H28" s="1">
        <f t="shared" si="6"/>
        <v>11.304270362916242</v>
      </c>
      <c r="I28" s="1">
        <f t="shared" si="1"/>
        <v>287.70608477635631</v>
      </c>
    </row>
    <row r="29" spans="1:9" x14ac:dyDescent="0.2">
      <c r="A29">
        <v>20</v>
      </c>
      <c r="B29">
        <f t="shared" si="2"/>
        <v>0.34905555555555556</v>
      </c>
      <c r="C29">
        <f t="shared" si="3"/>
        <v>10.260314079577611</v>
      </c>
      <c r="D29">
        <f t="shared" si="4"/>
        <v>31.925213551666197</v>
      </c>
      <c r="E29">
        <f t="shared" si="5"/>
        <v>1.9252135516661966</v>
      </c>
      <c r="F29" s="1">
        <f t="shared" si="0"/>
        <v>4.2297899373151262</v>
      </c>
      <c r="G29" s="1">
        <v>4</v>
      </c>
      <c r="H29" s="1">
        <f t="shared" si="6"/>
        <v>11.18301606278826</v>
      </c>
      <c r="I29" s="1">
        <f t="shared" si="1"/>
        <v>280.75852022979052</v>
      </c>
    </row>
    <row r="30" spans="1:9" x14ac:dyDescent="0.2">
      <c r="A30">
        <v>19</v>
      </c>
      <c r="B30">
        <f t="shared" si="2"/>
        <v>0.3316027777777778</v>
      </c>
      <c r="C30">
        <f t="shared" si="3"/>
        <v>9.7667672152284837</v>
      </c>
      <c r="D30">
        <f t="shared" si="4"/>
        <v>31.728513589479697</v>
      </c>
      <c r="E30">
        <f t="shared" si="5"/>
        <v>1.7285135894796966</v>
      </c>
      <c r="F30" s="1">
        <f t="shared" si="0"/>
        <v>4.3110852570669866</v>
      </c>
      <c r="G30" s="1">
        <v>4.4000000000000004</v>
      </c>
      <c r="H30" s="1">
        <f t="shared" si="6"/>
        <v>11.553119559936532</v>
      </c>
      <c r="I30" s="1">
        <f t="shared" si="1"/>
        <v>301.96451401832746</v>
      </c>
    </row>
    <row r="31" spans="1:9" x14ac:dyDescent="0.2">
      <c r="A31">
        <v>18</v>
      </c>
      <c r="B31">
        <f t="shared" si="2"/>
        <v>0.31415000000000004</v>
      </c>
      <c r="C31">
        <f t="shared" si="3"/>
        <v>9.2702454744495117</v>
      </c>
      <c r="D31">
        <f t="shared" si="4"/>
        <v>31.543771766052</v>
      </c>
      <c r="E31">
        <f t="shared" si="5"/>
        <v>1.5437717660520001</v>
      </c>
      <c r="F31" s="1">
        <f t="shared" si="0"/>
        <v>4.388143007671979</v>
      </c>
      <c r="G31" s="1">
        <v>4.4000000000000004</v>
      </c>
      <c r="H31" s="1">
        <f t="shared" si="6"/>
        <v>11.446416040409128</v>
      </c>
      <c r="I31" s="1">
        <f t="shared" si="1"/>
        <v>295.85067237741293</v>
      </c>
    </row>
    <row r="32" spans="1:9" x14ac:dyDescent="0.2">
      <c r="A32">
        <v>17</v>
      </c>
      <c r="B32">
        <f t="shared" si="2"/>
        <v>0.29669722222222222</v>
      </c>
      <c r="C32">
        <f t="shared" si="3"/>
        <v>8.7709000936519868</v>
      </c>
      <c r="D32">
        <f t="shared" si="4"/>
        <v>31.370668768860195</v>
      </c>
      <c r="E32">
        <f t="shared" si="5"/>
        <v>1.3706687688601953</v>
      </c>
      <c r="F32" s="1">
        <f t="shared" si="0"/>
        <v>4.4609655219914544</v>
      </c>
      <c r="G32" s="1">
        <v>4.4000000000000004</v>
      </c>
      <c r="H32" s="1">
        <f t="shared" si="6"/>
        <v>11.346338873634846</v>
      </c>
      <c r="I32" s="1">
        <f t="shared" si="1"/>
        <v>290.11650398035079</v>
      </c>
    </row>
    <row r="33" spans="1:16" x14ac:dyDescent="0.2">
      <c r="A33">
        <v>16</v>
      </c>
      <c r="B33">
        <f t="shared" si="2"/>
        <v>0.27924444444444446</v>
      </c>
      <c r="C33">
        <f t="shared" si="3"/>
        <v>8.2688831693045746</v>
      </c>
      <c r="D33">
        <f t="shared" si="4"/>
        <v>31.208909373975683</v>
      </c>
      <c r="E33">
        <f t="shared" si="5"/>
        <v>1.2089093739756827</v>
      </c>
      <c r="F33" s="1">
        <f t="shared" si="0"/>
        <v>4.5295575797959122</v>
      </c>
      <c r="G33" s="1">
        <v>4.4000000000000004</v>
      </c>
      <c r="H33" s="1">
        <f t="shared" si="6"/>
        <v>11.252734949171145</v>
      </c>
      <c r="I33" s="1">
        <f t="shared" si="1"/>
        <v>284.75323598625062</v>
      </c>
    </row>
    <row r="34" spans="1:16" x14ac:dyDescent="0.2">
      <c r="A34">
        <v>15</v>
      </c>
      <c r="B34">
        <f t="shared" si="2"/>
        <v>0.2617916666666667</v>
      </c>
      <c r="C34">
        <f t="shared" si="3"/>
        <v>7.7643476116059809</v>
      </c>
      <c r="D34">
        <f t="shared" si="4"/>
        <v>31.058221157768582</v>
      </c>
      <c r="E34">
        <f t="shared" si="5"/>
        <v>1.0582211577685818</v>
      </c>
      <c r="F34" s="1">
        <f t="shared" si="0"/>
        <v>4.5939258638290346</v>
      </c>
      <c r="G34" s="1">
        <v>4.4000000000000004</v>
      </c>
      <c r="H34" s="1">
        <f>2*$C$3*(E34+$F$4*SQRT(G34)/COS(B34/SQRT(G34)))/$C$6</f>
        <v>11.165462909468172</v>
      </c>
      <c r="I34" s="1">
        <f t="shared" si="1"/>
        <v>279.7527689652303</v>
      </c>
      <c r="N34" t="s">
        <v>7</v>
      </c>
    </row>
    <row r="35" spans="1:16" x14ac:dyDescent="0.2">
      <c r="A35">
        <v>14</v>
      </c>
      <c r="B35">
        <f t="shared" si="2"/>
        <v>0.24433888888888891</v>
      </c>
      <c r="C35">
        <f t="shared" si="3"/>
        <v>7.2574470979097807</v>
      </c>
      <c r="D35">
        <f t="shared" si="4"/>
        <v>30.918353328596758</v>
      </c>
      <c r="E35">
        <f t="shared" si="5"/>
        <v>0.91835332859675844</v>
      </c>
      <c r="F35" s="1">
        <f t="shared" si="0"/>
        <v>4.654078483825451</v>
      </c>
      <c r="G35" s="1">
        <v>4.8</v>
      </c>
      <c r="H35" s="1">
        <f>2*$C$3*(E35+$F$4*SQRT(G35)/COS(B35/SQRT(G35)))/$C$6</f>
        <v>11.550433172000268</v>
      </c>
      <c r="I35" s="1">
        <f t="shared" si="1"/>
        <v>301.81059078785552</v>
      </c>
      <c r="K35">
        <f t="shared" ref="K35:K40" si="7">ASIN(L35/30)*180/3.1415</f>
        <v>30.000884802703737</v>
      </c>
      <c r="L35">
        <v>15</v>
      </c>
    </row>
    <row r="36" spans="1:16" x14ac:dyDescent="0.2">
      <c r="A36">
        <v>13</v>
      </c>
      <c r="B36">
        <f t="shared" si="2"/>
        <v>0.22688611111111112</v>
      </c>
      <c r="C36">
        <f t="shared" si="3"/>
        <v>6.7483360259155649</v>
      </c>
      <c r="D36">
        <f t="shared" si="4"/>
        <v>30.789075668795864</v>
      </c>
      <c r="E36">
        <f t="shared" si="5"/>
        <v>0.78907566879586355</v>
      </c>
      <c r="F36" s="1">
        <f t="shared" si="0"/>
        <v>4.7100245602086295</v>
      </c>
      <c r="G36" s="1">
        <v>4.8</v>
      </c>
      <c r="H36" s="1">
        <f t="shared" si="6"/>
        <v>11.475877574448637</v>
      </c>
      <c r="I36" s="1">
        <f t="shared" si="1"/>
        <v>297.53874372139239</v>
      </c>
      <c r="K36">
        <f t="shared" si="7"/>
        <v>28.904186998132232</v>
      </c>
      <c r="L36">
        <v>14.5</v>
      </c>
      <c r="M36">
        <v>15</v>
      </c>
      <c r="N36">
        <v>3</v>
      </c>
      <c r="O36">
        <v>30</v>
      </c>
      <c r="P36">
        <f t="shared" ref="P36:P41" si="8">(M36-L36)*SIN(O36*3.1415/180)</f>
        <v>0.24999331327331628</v>
      </c>
    </row>
    <row r="37" spans="1:16" x14ac:dyDescent="0.2">
      <c r="A37">
        <v>12</v>
      </c>
      <c r="B37">
        <f t="shared" si="2"/>
        <v>0.20943333333333333</v>
      </c>
      <c r="C37">
        <f t="shared" si="3"/>
        <v>6.2371694666406796</v>
      </c>
      <c r="D37">
        <f t="shared" si="4"/>
        <v>30.670177578374808</v>
      </c>
      <c r="E37">
        <f t="shared" si="5"/>
        <v>0.67017757837480829</v>
      </c>
      <c r="F37" s="1">
        <f t="shared" si="0"/>
        <v>4.7617738603044062</v>
      </c>
      <c r="G37" s="1">
        <v>4.8</v>
      </c>
      <c r="H37" s="1">
        <f t="shared" ref="H37:H43" si="9">2*$C$3*(E37+$F$4*SQRT(G37)/COS(B37/SQRT(G37)))/$C$6</f>
        <v>11.407260905095255</v>
      </c>
      <c r="I37" s="1">
        <f t="shared" ref="I37:I42" si="10">MOD(H37*180/$C$3,360)</f>
        <v>293.60718221141042</v>
      </c>
      <c r="K37">
        <f t="shared" si="7"/>
        <v>26.744472713198576</v>
      </c>
      <c r="L37">
        <v>13.5</v>
      </c>
      <c r="M37">
        <v>14.5</v>
      </c>
      <c r="N37">
        <v>3.2</v>
      </c>
      <c r="O37">
        <v>29</v>
      </c>
      <c r="P37">
        <f t="shared" si="8"/>
        <v>0.48479656428670265</v>
      </c>
    </row>
    <row r="38" spans="1:16" x14ac:dyDescent="0.2">
      <c r="A38">
        <v>11</v>
      </c>
      <c r="B38">
        <f t="shared" si="2"/>
        <v>0.19198055555555554</v>
      </c>
      <c r="C38">
        <f t="shared" si="3"/>
        <v>5.7241031171868784</v>
      </c>
      <c r="D38">
        <f t="shared" si="4"/>
        <v>30.561467212793513</v>
      </c>
      <c r="E38">
        <f t="shared" si="5"/>
        <v>0.56146721279351297</v>
      </c>
      <c r="F38" s="1">
        <f t="shared" si="0"/>
        <v>4.8093364808665848</v>
      </c>
      <c r="G38" s="1">
        <v>4.8</v>
      </c>
      <c r="H38" s="1">
        <f t="shared" si="9"/>
        <v>11.344483840574355</v>
      </c>
      <c r="I38" s="1">
        <f t="shared" si="10"/>
        <v>290.01021528040235</v>
      </c>
      <c r="K38">
        <f t="shared" si="7"/>
        <v>23.57887387940406</v>
      </c>
      <c r="L38">
        <v>12</v>
      </c>
      <c r="M38">
        <v>13.5</v>
      </c>
      <c r="N38">
        <v>3.6</v>
      </c>
      <c r="O38">
        <v>27</v>
      </c>
      <c r="P38">
        <f t="shared" si="8"/>
        <v>0.68096717467912893</v>
      </c>
    </row>
    <row r="39" spans="1:16" x14ac:dyDescent="0.2">
      <c r="A39">
        <v>10</v>
      </c>
      <c r="B39">
        <f t="shared" si="2"/>
        <v>0.17452777777777778</v>
      </c>
      <c r="C39">
        <f t="shared" si="3"/>
        <v>5.2092932533162752</v>
      </c>
      <c r="D39">
        <f t="shared" si="4"/>
        <v>30.462770708072089</v>
      </c>
      <c r="E39">
        <f t="shared" si="5"/>
        <v>0.46277070807208887</v>
      </c>
      <c r="F39" s="1">
        <f t="shared" si="0"/>
        <v>4.8527225715458444</v>
      </c>
      <c r="G39" s="1">
        <v>4.8</v>
      </c>
      <c r="H39" s="1">
        <f t="shared" si="9"/>
        <v>11.287456335791276</v>
      </c>
      <c r="I39" s="1">
        <f t="shared" si="10"/>
        <v>286.74268357231563</v>
      </c>
      <c r="K39">
        <f t="shared" si="7"/>
        <v>19.471794907446107</v>
      </c>
      <c r="L39">
        <v>10</v>
      </c>
      <c r="M39">
        <v>12</v>
      </c>
      <c r="N39">
        <v>4</v>
      </c>
      <c r="O39">
        <v>24</v>
      </c>
      <c r="P39">
        <f t="shared" si="8"/>
        <v>0.81345071455190221</v>
      </c>
    </row>
    <row r="40" spans="1:16" x14ac:dyDescent="0.2">
      <c r="A40">
        <v>9</v>
      </c>
      <c r="B40">
        <f t="shared" si="2"/>
        <v>0.15707500000000002</v>
      </c>
      <c r="C40">
        <f t="shared" si="3"/>
        <v>4.6928966818510371</v>
      </c>
      <c r="D40">
        <f t="shared" si="4"/>
        <v>30.373931487265466</v>
      </c>
      <c r="E40">
        <f t="shared" si="5"/>
        <v>0.37393148726546599</v>
      </c>
      <c r="F40" s="1">
        <f t="shared" si="0"/>
        <v>4.8919420946612151</v>
      </c>
      <c r="G40" s="1">
        <v>1</v>
      </c>
      <c r="H40" s="1">
        <f t="shared" si="9"/>
        <v>5.2805242465098257</v>
      </c>
      <c r="I40" s="1">
        <f t="shared" si="10"/>
        <v>302.56067622847956</v>
      </c>
      <c r="K40">
        <f t="shared" si="7"/>
        <v>14.477939177327439</v>
      </c>
      <c r="L40">
        <v>7.5</v>
      </c>
      <c r="M40">
        <v>10</v>
      </c>
      <c r="N40">
        <v>4.4000000000000004</v>
      </c>
      <c r="O40">
        <v>20</v>
      </c>
      <c r="P40">
        <f t="shared" si="8"/>
        <v>0.85502617329813435</v>
      </c>
    </row>
    <row r="41" spans="1:16" x14ac:dyDescent="0.2">
      <c r="A41">
        <v>8</v>
      </c>
      <c r="B41">
        <f t="shared" si="2"/>
        <v>0.13962222222222223</v>
      </c>
      <c r="C41">
        <f t="shared" si="3"/>
        <v>4.175070692911329</v>
      </c>
      <c r="D41">
        <f t="shared" si="4"/>
        <v>30.294809643047294</v>
      </c>
      <c r="E41">
        <f t="shared" si="5"/>
        <v>0.2948096430472944</v>
      </c>
      <c r="F41" s="1">
        <f t="shared" si="0"/>
        <v>4.9270046172700068</v>
      </c>
      <c r="G41" s="1">
        <v>1</v>
      </c>
      <c r="H41" s="1">
        <f t="shared" si="9"/>
        <v>5.2274624669530247</v>
      </c>
      <c r="I41" s="1">
        <f t="shared" si="10"/>
        <v>299.52037054004279</v>
      </c>
      <c r="K41">
        <f>ASIN(L41/30)*180/3.1415</f>
        <v>9.5943511887773614</v>
      </c>
      <c r="L41">
        <v>5</v>
      </c>
      <c r="M41">
        <v>7.5</v>
      </c>
      <c r="N41">
        <v>4.8</v>
      </c>
      <c r="O41">
        <v>15</v>
      </c>
      <c r="P41">
        <f t="shared" si="8"/>
        <v>0.64702896763383166</v>
      </c>
    </row>
    <row r="42" spans="1:16" x14ac:dyDescent="0.2">
      <c r="A42">
        <v>7</v>
      </c>
      <c r="B42">
        <f t="shared" si="2"/>
        <v>0.12216944444444446</v>
      </c>
      <c r="C42">
        <f t="shared" si="3"/>
        <v>3.6559730120060423</v>
      </c>
      <c r="D42">
        <f t="shared" si="4"/>
        <v>30.225281391791338</v>
      </c>
      <c r="E42">
        <f t="shared" si="5"/>
        <v>0.22528139179133788</v>
      </c>
      <c r="F42" s="1">
        <f t="shared" si="0"/>
        <v>4.9579191320918499</v>
      </c>
      <c r="G42" s="1">
        <v>1</v>
      </c>
      <c r="H42" s="1">
        <f t="shared" si="9"/>
        <v>5.1808344746764492</v>
      </c>
      <c r="I42" s="1">
        <f t="shared" si="10"/>
        <v>296.84870458117484</v>
      </c>
      <c r="L42">
        <v>0</v>
      </c>
      <c r="M42">
        <v>5</v>
      </c>
      <c r="N42">
        <v>1</v>
      </c>
    </row>
    <row r="43" spans="1:16" x14ac:dyDescent="0.2">
      <c r="A43">
        <v>6</v>
      </c>
      <c r="B43">
        <f t="shared" si="2"/>
        <v>0.10471666666666667</v>
      </c>
      <c r="C43">
        <f t="shared" si="3"/>
        <v>3.1357617519909149</v>
      </c>
      <c r="D43">
        <f t="shared" si="4"/>
        <v>30.165238595126642</v>
      </c>
      <c r="E43">
        <f t="shared" si="5"/>
        <v>0.16523859512664174</v>
      </c>
      <c r="F43" s="1">
        <f t="shared" si="0"/>
        <v>4.9846939043365044</v>
      </c>
      <c r="G43" s="1">
        <v>1</v>
      </c>
      <c r="H43" s="1">
        <f t="shared" si="9"/>
        <v>5.1405677484382331</v>
      </c>
      <c r="I43" s="1">
        <f t="shared" ref="I43:I48" si="11">H43*180/$C$3</f>
        <v>294.54152306824193</v>
      </c>
      <c r="J43">
        <f t="shared" ref="J43:J49" si="12">A43</f>
        <v>6</v>
      </c>
    </row>
    <row r="44" spans="1:16" x14ac:dyDescent="0.2">
      <c r="A44">
        <v>5</v>
      </c>
      <c r="B44">
        <f t="shared" si="2"/>
        <v>8.7263888888888891E-2</v>
      </c>
      <c r="C44">
        <f>$F$3*SIN(A44*$C$3/180)</f>
        <v>2.6145953649086597</v>
      </c>
      <c r="D44">
        <f t="shared" ref="D44:D49" si="13">$F$3/COS(A44*$C$3/180)</f>
        <v>30.114588345482627</v>
      </c>
      <c r="E44">
        <f>D44-$F$3</f>
        <v>0.11458834548262686</v>
      </c>
      <c r="F44" s="1">
        <f t="shared" si="0"/>
        <v>5.0073363419240469</v>
      </c>
      <c r="G44">
        <v>1</v>
      </c>
      <c r="H44" s="1">
        <f t="shared" ref="H44:H49" si="14">2*$C$3*(E44+$F$4/COS(B44/SQRT(G44)))/$C$6</f>
        <v>5.106599981285374</v>
      </c>
      <c r="I44" s="1">
        <f t="shared" si="11"/>
        <v>292.59525597051322</v>
      </c>
      <c r="J44">
        <f t="shared" si="12"/>
        <v>5</v>
      </c>
    </row>
    <row r="45" spans="1:16" x14ac:dyDescent="0.2">
      <c r="A45">
        <v>4</v>
      </c>
      <c r="B45">
        <f t="shared" si="2"/>
        <v>6.9811111111111115E-2</v>
      </c>
      <c r="C45">
        <f t="shared" si="3"/>
        <v>2.0926325937257868</v>
      </c>
      <c r="D45">
        <f t="shared" si="13"/>
        <v>30.073252612638779</v>
      </c>
      <c r="E45">
        <f t="shared" si="5"/>
        <v>7.3252612638778913E-2</v>
      </c>
      <c r="F45" s="1">
        <f t="shared" si="0"/>
        <v>5.0258528869783508</v>
      </c>
      <c r="G45">
        <v>1</v>
      </c>
      <c r="H45" s="1">
        <f t="shared" si="14"/>
        <v>5.0788788435180194</v>
      </c>
      <c r="I45" s="1">
        <f t="shared" si="11"/>
        <v>291.0069049286148</v>
      </c>
      <c r="J45">
        <f t="shared" si="12"/>
        <v>4</v>
      </c>
    </row>
    <row r="46" spans="1:16" x14ac:dyDescent="0.2">
      <c r="A46">
        <v>3</v>
      </c>
      <c r="B46">
        <f t="shared" si="2"/>
        <v>5.2358333333333333E-2</v>
      </c>
      <c r="C46">
        <f t="shared" si="3"/>
        <v>1.5700324239808088</v>
      </c>
      <c r="D46">
        <f t="shared" si="13"/>
        <v>30.041167948757305</v>
      </c>
      <c r="E46">
        <f t="shared" si="5"/>
        <v>4.1167948757305339E-2</v>
      </c>
      <c r="F46" s="1">
        <f t="shared" si="0"/>
        <v>5.0402489268284993</v>
      </c>
      <c r="G46">
        <v>1</v>
      </c>
      <c r="H46" s="1">
        <f t="shared" si="14"/>
        <v>5.0573617848744128</v>
      </c>
      <c r="I46" s="1">
        <f t="shared" si="11"/>
        <v>289.77403192022734</v>
      </c>
      <c r="J46">
        <f t="shared" si="12"/>
        <v>3</v>
      </c>
    </row>
    <row r="47" spans="1:16" x14ac:dyDescent="0.2">
      <c r="A47">
        <v>2</v>
      </c>
      <c r="B47">
        <f t="shared" si="2"/>
        <v>3.4905555555555558E-2</v>
      </c>
      <c r="C47">
        <f t="shared" si="3"/>
        <v>1.0469540353585645</v>
      </c>
      <c r="D47">
        <f t="shared" si="13"/>
        <v>30.018285249811647</v>
      </c>
      <c r="E47">
        <f t="shared" si="5"/>
        <v>1.8285249811647475E-2</v>
      </c>
      <c r="F47" s="1">
        <f t="shared" si="0"/>
        <v>5.0505287230744456</v>
      </c>
      <c r="G47">
        <v>1</v>
      </c>
      <c r="H47" s="1">
        <f t="shared" si="14"/>
        <v>5.0420158745367933</v>
      </c>
      <c r="I47" s="1">
        <f t="shared" si="11"/>
        <v>288.89475009282916</v>
      </c>
      <c r="J47">
        <f t="shared" si="12"/>
        <v>2</v>
      </c>
    </row>
    <row r="48" spans="1:16" x14ac:dyDescent="0.2">
      <c r="A48">
        <v>1</v>
      </c>
      <c r="B48">
        <f t="shared" si="2"/>
        <v>1.7452777777777779E-2</v>
      </c>
      <c r="C48">
        <f t="shared" si="3"/>
        <v>0.52355675320540229</v>
      </c>
      <c r="D48">
        <f t="shared" si="13"/>
        <v>30.004569571734411</v>
      </c>
      <c r="E48">
        <f t="shared" si="5"/>
        <v>4.569571734410971E-3</v>
      </c>
      <c r="F48" s="1">
        <f>(($F$4-E48+$C$6)/$F$4)^2</f>
        <v>5.056695357569108</v>
      </c>
      <c r="G48">
        <v>1</v>
      </c>
      <c r="H48" s="1">
        <f t="shared" si="14"/>
        <v>5.0328176778340019</v>
      </c>
      <c r="I48" s="1">
        <f t="shared" si="11"/>
        <v>288.36771669906739</v>
      </c>
      <c r="J48">
        <f t="shared" si="12"/>
        <v>1</v>
      </c>
    </row>
    <row r="49" spans="1:11" x14ac:dyDescent="0.2">
      <c r="A49">
        <v>0</v>
      </c>
      <c r="B49">
        <f t="shared" si="2"/>
        <v>0</v>
      </c>
      <c r="C49">
        <f t="shared" si="3"/>
        <v>0</v>
      </c>
      <c r="D49">
        <f t="shared" si="13"/>
        <v>30</v>
      </c>
      <c r="E49">
        <f t="shared" si="5"/>
        <v>0</v>
      </c>
      <c r="F49" s="1">
        <v>0</v>
      </c>
      <c r="G49">
        <v>1</v>
      </c>
      <c r="H49" s="1">
        <f t="shared" si="14"/>
        <v>5.0297531687791865</v>
      </c>
      <c r="I49" s="1">
        <f>H49*180/$C$3</f>
        <v>288.19212808539027</v>
      </c>
      <c r="J49">
        <f t="shared" si="12"/>
        <v>0</v>
      </c>
    </row>
    <row r="50" spans="1:11" x14ac:dyDescent="0.2">
      <c r="A50">
        <v>-1</v>
      </c>
      <c r="B50">
        <f>A50*$C$3/180</f>
        <v>-1.7452777777777779E-2</v>
      </c>
      <c r="C50">
        <f t="shared" si="3"/>
        <v>-0.52355675320540229</v>
      </c>
      <c r="D50">
        <f t="shared" ref="D50:D79" si="15">$F$3/COS(A50*$C$3/180)</f>
        <v>30.004569571734411</v>
      </c>
      <c r="E50">
        <f t="shared" si="5"/>
        <v>4.569571734410971E-3</v>
      </c>
      <c r="F50" s="1">
        <f>(($F$4-E50+$C$6)/$F$4)^2</f>
        <v>5.056695357569108</v>
      </c>
    </row>
    <row r="51" spans="1:11" x14ac:dyDescent="0.2">
      <c r="A51">
        <v>-2</v>
      </c>
      <c r="B51">
        <f t="shared" si="2"/>
        <v>-3.4905555555555558E-2</v>
      </c>
      <c r="C51">
        <f t="shared" si="3"/>
        <v>-1.0469540353585645</v>
      </c>
      <c r="D51">
        <f t="shared" si="15"/>
        <v>30.018285249811647</v>
      </c>
      <c r="E51">
        <f t="shared" si="5"/>
        <v>1.8285249811647475E-2</v>
      </c>
      <c r="F51" s="1">
        <f t="shared" ref="F51:F79" si="16">(($F$4-E51+$C$6)/$F$4)^2</f>
        <v>5.0505287230744456</v>
      </c>
    </row>
    <row r="52" spans="1:11" x14ac:dyDescent="0.2">
      <c r="A52">
        <v>-3</v>
      </c>
      <c r="B52">
        <f t="shared" si="2"/>
        <v>-5.2358333333333333E-2</v>
      </c>
      <c r="C52">
        <f t="shared" si="3"/>
        <v>-1.5700324239808088</v>
      </c>
      <c r="D52">
        <f t="shared" si="15"/>
        <v>30.041167948757305</v>
      </c>
      <c r="E52">
        <f t="shared" si="5"/>
        <v>4.1167948757305339E-2</v>
      </c>
      <c r="F52" s="1">
        <f t="shared" si="16"/>
        <v>5.0402489268284993</v>
      </c>
    </row>
    <row r="53" spans="1:11" x14ac:dyDescent="0.2">
      <c r="A53">
        <v>-4</v>
      </c>
      <c r="B53">
        <f t="shared" si="2"/>
        <v>-6.9811111111111115E-2</v>
      </c>
      <c r="C53">
        <f t="shared" si="3"/>
        <v>-2.0926325937257868</v>
      </c>
      <c r="D53">
        <f t="shared" si="15"/>
        <v>30.073252612638779</v>
      </c>
      <c r="E53">
        <f t="shared" si="5"/>
        <v>7.3252612638778913E-2</v>
      </c>
      <c r="F53" s="1">
        <f t="shared" si="16"/>
        <v>5.0258528869783508</v>
      </c>
      <c r="J53">
        <v>8</v>
      </c>
      <c r="K53">
        <v>30</v>
      </c>
    </row>
    <row r="54" spans="1:11" x14ac:dyDescent="0.2">
      <c r="A54">
        <v>-5</v>
      </c>
      <c r="B54">
        <f t="shared" si="2"/>
        <v>-8.7263888888888891E-2</v>
      </c>
      <c r="C54">
        <f t="shared" si="3"/>
        <v>-2.6145953649086597</v>
      </c>
      <c r="D54">
        <f t="shared" si="15"/>
        <v>30.114588345482627</v>
      </c>
      <c r="E54">
        <f t="shared" si="5"/>
        <v>0.11458834548262686</v>
      </c>
      <c r="F54" s="1">
        <f t="shared" si="16"/>
        <v>5.0073363419240469</v>
      </c>
    </row>
    <row r="55" spans="1:11" x14ac:dyDescent="0.2">
      <c r="A55">
        <v>-6</v>
      </c>
      <c r="B55">
        <f t="shared" si="2"/>
        <v>-0.10471666666666667</v>
      </c>
      <c r="C55">
        <f t="shared" si="3"/>
        <v>-3.1357617519909149</v>
      </c>
      <c r="D55">
        <f t="shared" si="15"/>
        <v>30.165238595126642</v>
      </c>
      <c r="E55">
        <f t="shared" si="5"/>
        <v>0.16523859512664174</v>
      </c>
      <c r="F55" s="1">
        <f t="shared" si="16"/>
        <v>4.9846939043365044</v>
      </c>
    </row>
    <row r="56" spans="1:11" x14ac:dyDescent="0.2">
      <c r="A56">
        <v>-7</v>
      </c>
      <c r="B56">
        <f t="shared" si="2"/>
        <v>-0.12216944444444446</v>
      </c>
      <c r="C56">
        <f t="shared" si="3"/>
        <v>-3.6559730120060423</v>
      </c>
      <c r="D56">
        <f t="shared" si="15"/>
        <v>30.225281391791338</v>
      </c>
      <c r="E56">
        <f t="shared" si="5"/>
        <v>0.22528139179133788</v>
      </c>
      <c r="F56" s="1">
        <f t="shared" si="16"/>
        <v>4.9579191320918499</v>
      </c>
    </row>
    <row r="57" spans="1:11" x14ac:dyDescent="0.2">
      <c r="A57">
        <v>-8</v>
      </c>
      <c r="B57">
        <f t="shared" si="2"/>
        <v>-0.13962222222222223</v>
      </c>
      <c r="C57">
        <f t="shared" si="3"/>
        <v>-4.175070692911329</v>
      </c>
      <c r="D57">
        <f t="shared" si="15"/>
        <v>30.294809643047294</v>
      </c>
      <c r="E57">
        <f t="shared" si="5"/>
        <v>0.2948096430472944</v>
      </c>
      <c r="F57" s="1">
        <f t="shared" si="16"/>
        <v>4.9270046172700068</v>
      </c>
    </row>
    <row r="58" spans="1:11" x14ac:dyDescent="0.2">
      <c r="A58">
        <v>-9</v>
      </c>
      <c r="B58">
        <f t="shared" si="2"/>
        <v>-0.15707500000000002</v>
      </c>
      <c r="C58">
        <f t="shared" si="3"/>
        <v>-4.6928966818510371</v>
      </c>
      <c r="D58">
        <f t="shared" si="15"/>
        <v>30.373931487265466</v>
      </c>
      <c r="E58">
        <f t="shared" si="5"/>
        <v>0.37393148726546599</v>
      </c>
      <c r="F58" s="1">
        <f t="shared" si="16"/>
        <v>4.8919420946612151</v>
      </c>
    </row>
    <row r="59" spans="1:11" x14ac:dyDescent="0.2">
      <c r="A59">
        <v>-10</v>
      </c>
      <c r="B59">
        <f t="shared" si="2"/>
        <v>-0.17452777777777778</v>
      </c>
      <c r="C59">
        <f t="shared" si="3"/>
        <v>-5.2092932533162752</v>
      </c>
      <c r="D59">
        <f t="shared" si="15"/>
        <v>30.462770708072089</v>
      </c>
      <c r="E59">
        <f t="shared" si="5"/>
        <v>0.46277070807208887</v>
      </c>
      <c r="F59" s="1">
        <f t="shared" si="16"/>
        <v>4.8527225715458444</v>
      </c>
    </row>
    <row r="60" spans="1:11" x14ac:dyDescent="0.2">
      <c r="A60">
        <v>-11</v>
      </c>
      <c r="B60">
        <f t="shared" si="2"/>
        <v>-0.19198055555555554</v>
      </c>
      <c r="C60">
        <f t="shared" si="3"/>
        <v>-5.7241031171868784</v>
      </c>
      <c r="D60">
        <f t="shared" si="15"/>
        <v>30.561467212793513</v>
      </c>
      <c r="E60">
        <f t="shared" si="5"/>
        <v>0.56146721279351297</v>
      </c>
      <c r="F60" s="1">
        <f t="shared" si="16"/>
        <v>4.8093364808665848</v>
      </c>
    </row>
    <row r="61" spans="1:11" x14ac:dyDescent="0.2">
      <c r="A61">
        <v>-12</v>
      </c>
      <c r="B61">
        <f t="shared" si="2"/>
        <v>-0.20943333333333333</v>
      </c>
      <c r="C61">
        <f t="shared" si="3"/>
        <v>-6.2371694666406796</v>
      </c>
      <c r="D61">
        <f t="shared" si="15"/>
        <v>30.670177578374808</v>
      </c>
      <c r="E61">
        <f t="shared" si="5"/>
        <v>0.67017757837480829</v>
      </c>
      <c r="F61" s="1">
        <f t="shared" si="16"/>
        <v>4.7617738603044062</v>
      </c>
    </row>
    <row r="62" spans="1:11" x14ac:dyDescent="0.2">
      <c r="A62">
        <v>-13</v>
      </c>
      <c r="B62">
        <f t="shared" si="2"/>
        <v>-0.22688611111111112</v>
      </c>
      <c r="C62">
        <f t="shared" si="3"/>
        <v>-6.7483360259155649</v>
      </c>
      <c r="D62">
        <f t="shared" si="15"/>
        <v>30.789075668795864</v>
      </c>
      <c r="E62">
        <f t="shared" si="5"/>
        <v>0.78907566879586355</v>
      </c>
      <c r="F62" s="1">
        <f t="shared" si="16"/>
        <v>4.7100245602086295</v>
      </c>
    </row>
    <row r="63" spans="1:11" x14ac:dyDescent="0.2">
      <c r="A63">
        <v>-14</v>
      </c>
      <c r="B63">
        <f t="shared" si="2"/>
        <v>-0.24433888888888891</v>
      </c>
      <c r="C63">
        <f t="shared" si="3"/>
        <v>-7.2574470979097807</v>
      </c>
      <c r="D63">
        <f t="shared" si="15"/>
        <v>30.918353328596758</v>
      </c>
      <c r="E63">
        <f t="shared" si="5"/>
        <v>0.91835332859675844</v>
      </c>
      <c r="F63" s="1">
        <f t="shared" si="16"/>
        <v>4.654078483825451</v>
      </c>
    </row>
    <row r="64" spans="1:11" x14ac:dyDescent="0.2">
      <c r="A64">
        <v>-15</v>
      </c>
      <c r="B64">
        <f t="shared" si="2"/>
        <v>-0.2617916666666667</v>
      </c>
      <c r="C64">
        <f t="shared" si="3"/>
        <v>-7.7643476116059809</v>
      </c>
      <c r="D64">
        <f t="shared" si="15"/>
        <v>31.058221157768582</v>
      </c>
      <c r="E64">
        <f t="shared" si="5"/>
        <v>1.0582211577685818</v>
      </c>
      <c r="F64" s="1">
        <f t="shared" si="16"/>
        <v>4.5939258638290346</v>
      </c>
    </row>
    <row r="65" spans="1:6" x14ac:dyDescent="0.2">
      <c r="A65">
        <v>-16</v>
      </c>
      <c r="B65">
        <f t="shared" si="2"/>
        <v>-0.27924444444444446</v>
      </c>
      <c r="C65">
        <f t="shared" si="3"/>
        <v>-8.2688831693045746</v>
      </c>
      <c r="D65">
        <f t="shared" si="15"/>
        <v>31.208909373975683</v>
      </c>
      <c r="E65">
        <f t="shared" si="5"/>
        <v>1.2089093739756827</v>
      </c>
      <c r="F65" s="1">
        <f t="shared" si="16"/>
        <v>4.5295575797959122</v>
      </c>
    </row>
    <row r="66" spans="1:6" x14ac:dyDescent="0.2">
      <c r="A66">
        <v>-17</v>
      </c>
      <c r="B66">
        <f t="shared" si="2"/>
        <v>-0.29669722222222222</v>
      </c>
      <c r="C66">
        <f t="shared" si="3"/>
        <v>-8.7709000936519868</v>
      </c>
      <c r="D66">
        <f t="shared" si="15"/>
        <v>31.370668768860195</v>
      </c>
      <c r="E66">
        <f t="shared" si="5"/>
        <v>1.3706687688601953</v>
      </c>
      <c r="F66" s="1">
        <f t="shared" si="16"/>
        <v>4.4609655219914544</v>
      </c>
    </row>
    <row r="67" spans="1:6" x14ac:dyDescent="0.2">
      <c r="A67">
        <v>-18</v>
      </c>
      <c r="B67">
        <f t="shared" si="2"/>
        <v>-0.31415000000000004</v>
      </c>
      <c r="C67">
        <f t="shared" si="3"/>
        <v>-9.2702454744495117</v>
      </c>
      <c r="D67">
        <f t="shared" si="15"/>
        <v>31.543771766052</v>
      </c>
      <c r="E67">
        <f t="shared" si="5"/>
        <v>1.5437717660520001</v>
      </c>
      <c r="F67" s="1">
        <f t="shared" si="16"/>
        <v>4.388143007671979</v>
      </c>
    </row>
    <row r="68" spans="1:6" x14ac:dyDescent="0.2">
      <c r="A68">
        <v>-19</v>
      </c>
      <c r="B68">
        <f t="shared" si="2"/>
        <v>-0.3316027777777778</v>
      </c>
      <c r="C68">
        <f t="shared" si="3"/>
        <v>-9.7667672152284837</v>
      </c>
      <c r="D68">
        <f t="shared" si="15"/>
        <v>31.728513589479697</v>
      </c>
      <c r="E68">
        <f t="shared" si="5"/>
        <v>1.7285135894796966</v>
      </c>
      <c r="F68" s="1">
        <f t="shared" si="16"/>
        <v>4.3110852570669866</v>
      </c>
    </row>
    <row r="69" spans="1:6" x14ac:dyDescent="0.2">
      <c r="A69">
        <v>-20</v>
      </c>
      <c r="B69">
        <f t="shared" si="2"/>
        <v>-0.34905555555555556</v>
      </c>
      <c r="C69">
        <f t="shared" si="3"/>
        <v>-10.260314079577611</v>
      </c>
      <c r="D69">
        <f t="shared" si="15"/>
        <v>31.925213551666197</v>
      </c>
      <c r="E69">
        <f t="shared" si="5"/>
        <v>1.9252135516661966</v>
      </c>
      <c r="F69" s="1">
        <f t="shared" si="16"/>
        <v>4.2297899373151262</v>
      </c>
    </row>
    <row r="70" spans="1:6" x14ac:dyDescent="0.2">
      <c r="A70">
        <v>-21</v>
      </c>
      <c r="B70">
        <f t="shared" si="2"/>
        <v>-0.36650833333333338</v>
      </c>
      <c r="C70">
        <f t="shared" si="3"/>
        <v>-10.750735737208338</v>
      </c>
      <c r="D70">
        <f t="shared" si="15"/>
        <v>32.13421647291382</v>
      </c>
      <c r="E70">
        <f t="shared" si="5"/>
        <v>2.1342164729138204</v>
      </c>
      <c r="F70" s="1">
        <f t="shared" si="16"/>
        <v>4.1442577839112786</v>
      </c>
    </row>
    <row r="71" spans="1:6" x14ac:dyDescent="0.2">
      <c r="A71">
        <v>-22</v>
      </c>
      <c r="B71">
        <f t="shared" si="2"/>
        <v>-0.38396111111111109</v>
      </c>
      <c r="C71">
        <f t="shared" si="3"/>
        <v>-11.237882809744184</v>
      </c>
      <c r="D71">
        <f t="shared" si="15"/>
        <v>32.355894243658788</v>
      </c>
      <c r="E71">
        <f t="shared" si="5"/>
        <v>2.3558942436587884</v>
      </c>
      <c r="F71" s="1">
        <f t="shared" si="16"/>
        <v>4.0544933107116465</v>
      </c>
    </row>
    <row r="72" spans="1:6" x14ac:dyDescent="0.2">
      <c r="A72">
        <v>-23</v>
      </c>
      <c r="B72">
        <f t="shared" si="2"/>
        <v>-0.4014138888888889</v>
      </c>
      <c r="C72">
        <f t="shared" si="3"/>
        <v>-11.721606916220198</v>
      </c>
      <c r="D72">
        <f t="shared" si="15"/>
        <v>32.590647543827053</v>
      </c>
      <c r="E72">
        <f t="shared" si="5"/>
        <v>2.5906475438270533</v>
      </c>
      <c r="F72" s="1">
        <f t="shared" si="16"/>
        <v>3.9605056212762801</v>
      </c>
    </row>
    <row r="73" spans="1:6" x14ac:dyDescent="0.2">
      <c r="A73">
        <v>-24</v>
      </c>
      <c r="B73">
        <f t="shared" si="2"/>
        <v>-0.41886666666666666</v>
      </c>
      <c r="C73">
        <f t="shared" si="3"/>
        <v>-12.201760718278534</v>
      </c>
      <c r="D73">
        <f t="shared" si="15"/>
        <v>32.8389077347802</v>
      </c>
      <c r="E73">
        <f t="shared" si="5"/>
        <v>2.8389077347802001</v>
      </c>
      <c r="F73" s="1">
        <f t="shared" si="16"/>
        <v>3.8623093363484329</v>
      </c>
    </row>
    <row r="74" spans="1:6" x14ac:dyDescent="0.2">
      <c r="A74">
        <v>-25</v>
      </c>
      <c r="B74">
        <f t="shared" si="2"/>
        <v>-0.43631944444444448</v>
      </c>
      <c r="C74">
        <f t="shared" si="3"/>
        <v>-12.678197965046518</v>
      </c>
      <c r="D74">
        <f t="shared" si="15"/>
        <v>33.101138941434193</v>
      </c>
      <c r="E74">
        <f t="shared" si="5"/>
        <v>3.1011389414341934</v>
      </c>
      <c r="F74" s="1">
        <f t="shared" si="16"/>
        <v>3.7599256546300923</v>
      </c>
    </row>
    <row r="75" spans="1:6" x14ac:dyDescent="0.2">
      <c r="A75">
        <v>-26</v>
      </c>
      <c r="B75">
        <f t="shared" si="2"/>
        <v>-0.45377222222222224</v>
      </c>
      <c r="C75">
        <f t="shared" si="3"/>
        <v>-13.150773537683445</v>
      </c>
      <c r="D75">
        <f t="shared" si="15"/>
        <v>33.377840344401719</v>
      </c>
      <c r="E75">
        <f t="shared" si="5"/>
        <v>3.3778403444017187</v>
      </c>
      <c r="F75" s="1">
        <f t="shared" si="16"/>
        <v>3.6533835667770842</v>
      </c>
    </row>
    <row r="76" spans="1:6" x14ac:dyDescent="0.2">
      <c r="A76">
        <v>-27</v>
      </c>
      <c r="B76">
        <f t="shared" si="2"/>
        <v>-0.47122500000000006</v>
      </c>
      <c r="C76">
        <f t="shared" si="3"/>
        <v>-13.619343493582578</v>
      </c>
      <c r="D76">
        <f t="shared" si="15"/>
        <v>33.669548704595655</v>
      </c>
      <c r="E76">
        <f t="shared" si="5"/>
        <v>3.6695487045956554</v>
      </c>
      <c r="F76" s="1">
        <f t="shared" si="16"/>
        <v>3.5427212457811623</v>
      </c>
    </row>
    <row r="77" spans="1:6" x14ac:dyDescent="0.2">
      <c r="A77">
        <v>-28</v>
      </c>
      <c r="B77">
        <f t="shared" si="2"/>
        <v>-0.48867777777777782</v>
      </c>
      <c r="C77">
        <f t="shared" si="3"/>
        <v>-14.08376511021487</v>
      </c>
      <c r="D77">
        <f t="shared" si="15"/>
        <v>33.97684114568839</v>
      </c>
      <c r="E77">
        <f t="shared" si="5"/>
        <v>3.9768411456883896</v>
      </c>
      <c r="F77" s="1">
        <f t="shared" si="16"/>
        <v>3.4279876407226855</v>
      </c>
    </row>
    <row r="78" spans="1:6" x14ac:dyDescent="0.2">
      <c r="A78">
        <v>-29</v>
      </c>
      <c r="B78">
        <f t="shared" si="2"/>
        <v>-0.50613055555555564</v>
      </c>
      <c r="C78">
        <f t="shared" si="3"/>
        <v>-14.543896928601079</v>
      </c>
      <c r="D78">
        <f t="shared" si="15"/>
        <v>34.300338223210154</v>
      </c>
      <c r="E78">
        <f t="shared" si="5"/>
        <v>4.3003382232101544</v>
      </c>
      <c r="F78" s="1">
        <f t="shared" si="16"/>
        <v>3.3092443053770997</v>
      </c>
    </row>
    <row r="79" spans="1:6" x14ac:dyDescent="0.2">
      <c r="A79">
        <v>-30</v>
      </c>
      <c r="B79">
        <f t="shared" si="2"/>
        <v>-0.5235833333333334</v>
      </c>
      <c r="C79">
        <f t="shared" si="3"/>
        <v>-14.999598796398978</v>
      </c>
      <c r="D79">
        <f t="shared" si="15"/>
        <v>34.640707312962</v>
      </c>
      <c r="E79">
        <f t="shared" si="5"/>
        <v>4.6407073129620002</v>
      </c>
      <c r="F79" s="1">
        <f t="shared" si="16"/>
        <v>3.1865674984761614</v>
      </c>
    </row>
    <row r="80" spans="1:6" x14ac:dyDescent="0.2">
      <c r="A80">
        <v>-31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C690-72AC-BE4E-B59A-A5D3C7F9607E}">
  <dimension ref="A3:N80"/>
  <sheetViews>
    <sheetView topLeftCell="A8" zoomScale="125" workbookViewId="0">
      <selection activeCell="A35" sqref="A35:XFD35"/>
    </sheetView>
  </sheetViews>
  <sheetFormatPr baseColWidth="10" defaultRowHeight="16" x14ac:dyDescent="0.2"/>
  <cols>
    <col min="5" max="5" width="14.5" customWidth="1"/>
    <col min="6" max="6" width="17" customWidth="1"/>
  </cols>
  <sheetData>
    <row r="3" spans="1:7" x14ac:dyDescent="0.2">
      <c r="A3" t="s">
        <v>1</v>
      </c>
      <c r="C3">
        <v>3.1415000000000002</v>
      </c>
      <c r="E3" t="s">
        <v>0</v>
      </c>
      <c r="F3">
        <v>30</v>
      </c>
    </row>
    <row r="4" spans="1:7" x14ac:dyDescent="0.2">
      <c r="A4" t="s">
        <v>3</v>
      </c>
      <c r="C4" s="1">
        <v>29980000000</v>
      </c>
      <c r="E4" t="s">
        <v>2</v>
      </c>
      <c r="F4">
        <v>1.2</v>
      </c>
      <c r="G4" s="1">
        <f>C6/(F6-1)</f>
        <v>10.105970621400385</v>
      </c>
    </row>
    <row r="5" spans="1:7" x14ac:dyDescent="0.2">
      <c r="A5" t="s">
        <v>4</v>
      </c>
      <c r="C5" s="1">
        <v>2400000000</v>
      </c>
      <c r="E5" t="s">
        <v>5</v>
      </c>
      <c r="F5">
        <v>5</v>
      </c>
    </row>
    <row r="6" spans="1:7" x14ac:dyDescent="0.2">
      <c r="A6" t="s">
        <v>6</v>
      </c>
      <c r="C6" s="1">
        <f>1/$C$5*$C$4</f>
        <v>12.491666666666667</v>
      </c>
      <c r="F6">
        <f>SQRT(F5)</f>
        <v>2.2360679774997898</v>
      </c>
    </row>
    <row r="15" spans="1:7" x14ac:dyDescent="0.2">
      <c r="F15" t="s">
        <v>8</v>
      </c>
    </row>
    <row r="16" spans="1:7" x14ac:dyDescent="0.2">
      <c r="A16">
        <v>33</v>
      </c>
      <c r="B16">
        <f>A16*$C$3/180</f>
        <v>0.57594166666666669</v>
      </c>
      <c r="C16">
        <f t="shared" ref="C16:C43" si="0">$F$3*TAN(A16*$C$3/180)</f>
        <v>19.481503297668926</v>
      </c>
      <c r="D16">
        <f>$F$3/COS(A16*$C$3/180)</f>
        <v>35.770504200207817</v>
      </c>
      <c r="E16">
        <f>D16-$F$3</f>
        <v>5.7705042002078173</v>
      </c>
      <c r="F16">
        <f>E16/($F$6-1)</f>
        <v>4.6684359640801381</v>
      </c>
    </row>
    <row r="17" spans="1:14" x14ac:dyDescent="0.2">
      <c r="A17">
        <v>32</v>
      </c>
      <c r="B17">
        <f>A17*$C$3/180</f>
        <v>0.55848888888888892</v>
      </c>
      <c r="C17">
        <f t="shared" si="0"/>
        <v>18.745393464252501</v>
      </c>
      <c r="D17">
        <f>$F$3/COS(A17*$C$3/180)</f>
        <v>35.374988001830339</v>
      </c>
      <c r="E17">
        <f>D17-$F$3</f>
        <v>5.3749880018303386</v>
      </c>
      <c r="F17">
        <f t="shared" ref="F17:F79" si="1">E17/($F$6-1)</f>
        <v>4.348456638042185</v>
      </c>
    </row>
    <row r="18" spans="1:14" x14ac:dyDescent="0.2">
      <c r="A18">
        <v>31</v>
      </c>
      <c r="B18">
        <f>A18*$C$3/180</f>
        <v>0.54103611111111116</v>
      </c>
      <c r="C18">
        <f t="shared" si="0"/>
        <v>18.02516703644358</v>
      </c>
      <c r="D18">
        <f>$F$3/COS(A18*$C$3/180)</f>
        <v>34.998666355901221</v>
      </c>
      <c r="E18">
        <f>D18-$F$3</f>
        <v>4.9986663559012214</v>
      </c>
      <c r="F18">
        <f t="shared" si="1"/>
        <v>4.0440060311343773</v>
      </c>
    </row>
    <row r="19" spans="1:14" x14ac:dyDescent="0.2">
      <c r="A19">
        <v>30</v>
      </c>
      <c r="B19">
        <f>A19*$C$3/180</f>
        <v>0.5235833333333334</v>
      </c>
      <c r="C19">
        <f t="shared" si="0"/>
        <v>17.319890390597134</v>
      </c>
      <c r="D19">
        <f>$F$3/COS(A19*$C$3/180)</f>
        <v>34.640707312962</v>
      </c>
      <c r="E19">
        <f>D19-$F$3</f>
        <v>4.6407073129620002</v>
      </c>
      <c r="F19">
        <f t="shared" si="1"/>
        <v>3.7544110821063557</v>
      </c>
    </row>
    <row r="20" spans="1:14" x14ac:dyDescent="0.2">
      <c r="A20">
        <v>29</v>
      </c>
      <c r="B20">
        <f t="shared" ref="B20:B79" si="2">A20*$C$3/180</f>
        <v>0.50613055555555564</v>
      </c>
      <c r="C20">
        <f t="shared" si="0"/>
        <v>16.628686124484144</v>
      </c>
      <c r="D20">
        <f t="shared" ref="D20:D43" si="3">$F$3/COS(A20*$C$3/180)</f>
        <v>34.300338223210154</v>
      </c>
      <c r="E20">
        <f t="shared" ref="E20:E79" si="4">D20-$F$3</f>
        <v>4.3003382232101544</v>
      </c>
      <c r="F20">
        <f t="shared" si="1"/>
        <v>3.4790467041371804</v>
      </c>
    </row>
    <row r="21" spans="1:14" x14ac:dyDescent="0.2">
      <c r="A21">
        <v>28</v>
      </c>
      <c r="B21">
        <f t="shared" si="2"/>
        <v>0.48867777777777782</v>
      </c>
      <c r="C21">
        <f t="shared" si="0"/>
        <v>15.950728329431973</v>
      </c>
      <c r="D21">
        <f t="shared" si="3"/>
        <v>33.97684114568839</v>
      </c>
      <c r="E21">
        <f t="shared" si="4"/>
        <v>3.9768411456883896</v>
      </c>
      <c r="F21">
        <f t="shared" si="1"/>
        <v>3.2173320707914432</v>
      </c>
      <c r="G21">
        <f t="shared" ref="G21:G47" si="5">(($F$4*$F$6-E21)/$F$4)^2</f>
        <v>1.1620113667322376</v>
      </c>
      <c r="H21">
        <f t="shared" ref="H21:H47" si="6">(($F$4*$F$6-E21)*COS(A21*3.1415/180/G21)/$F$4)^2</f>
        <v>0.96833378666157777</v>
      </c>
    </row>
    <row r="22" spans="1:14" x14ac:dyDescent="0.2">
      <c r="A22">
        <v>27</v>
      </c>
      <c r="B22">
        <f t="shared" si="2"/>
        <v>0.47122500000000006</v>
      </c>
      <c r="C22">
        <f t="shared" si="0"/>
        <v>15.285238302726551</v>
      </c>
      <c r="D22">
        <f t="shared" si="3"/>
        <v>33.669548704595655</v>
      </c>
      <c r="E22">
        <f t="shared" si="4"/>
        <v>3.6695487045956554</v>
      </c>
      <c r="F22">
        <f t="shared" si="1"/>
        <v>2.9687272637044586</v>
      </c>
      <c r="G22">
        <f t="shared" si="5"/>
        <v>0.67550198254612481</v>
      </c>
      <c r="H22">
        <f t="shared" si="6"/>
        <v>0.39675961392081366</v>
      </c>
    </row>
    <row r="23" spans="1:14" x14ac:dyDescent="0.2">
      <c r="A23">
        <v>26</v>
      </c>
      <c r="B23">
        <f t="shared" si="2"/>
        <v>0.45377222222222224</v>
      </c>
      <c r="C23">
        <f t="shared" si="0"/>
        <v>14.631480651539365</v>
      </c>
      <c r="D23">
        <f t="shared" si="3"/>
        <v>33.377840344401719</v>
      </c>
      <c r="E23">
        <f t="shared" si="4"/>
        <v>3.3778403444017187</v>
      </c>
      <c r="F23">
        <f t="shared" si="1"/>
        <v>2.7327302429063156</v>
      </c>
      <c r="G23">
        <f t="shared" si="5"/>
        <v>0.33500825481348301</v>
      </c>
      <c r="H23">
        <f t="shared" si="6"/>
        <v>1.5428678429426647E-2</v>
      </c>
    </row>
    <row r="24" spans="1:14" x14ac:dyDescent="0.2">
      <c r="A24">
        <v>25</v>
      </c>
      <c r="B24">
        <f t="shared" si="2"/>
        <v>0.43631944444444448</v>
      </c>
      <c r="C24">
        <f t="shared" si="0"/>
        <v>13.988759745600435</v>
      </c>
      <c r="D24">
        <f t="shared" si="3"/>
        <v>33.101138941434193</v>
      </c>
      <c r="E24">
        <f t="shared" si="4"/>
        <v>3.1011389414341934</v>
      </c>
      <c r="F24">
        <f t="shared" si="1"/>
        <v>2.5088741055381969</v>
      </c>
      <c r="G24">
        <f t="shared" si="5"/>
        <v>0.12125331969094458</v>
      </c>
      <c r="H24">
        <f t="shared" si="6"/>
        <v>9.7661568048132127E-2</v>
      </c>
    </row>
    <row r="25" spans="1:14" x14ac:dyDescent="0.2">
      <c r="A25">
        <v>24</v>
      </c>
      <c r="B25">
        <f t="shared" si="2"/>
        <v>0.41886666666666666</v>
      </c>
      <c r="C25">
        <f t="shared" si="0"/>
        <v>13.356416480980469</v>
      </c>
      <c r="D25">
        <f t="shared" si="3"/>
        <v>32.8389077347802</v>
      </c>
      <c r="E25">
        <f t="shared" si="4"/>
        <v>2.8389077347802001</v>
      </c>
      <c r="F25">
        <f t="shared" si="1"/>
        <v>2.2967246028996677</v>
      </c>
      <c r="G25">
        <f t="shared" si="5"/>
        <v>1.6819098771191355E-2</v>
      </c>
      <c r="H25">
        <f t="shared" si="6"/>
        <v>1.5956013505119319E-2</v>
      </c>
    </row>
    <row r="26" spans="1:14" x14ac:dyDescent="0.2">
      <c r="A26">
        <v>23</v>
      </c>
      <c r="B26">
        <f t="shared" si="2"/>
        <v>0.4014138888888889</v>
      </c>
      <c r="C26">
        <f t="shared" si="0"/>
        <v>12.733825321793933</v>
      </c>
      <c r="D26">
        <f t="shared" si="3"/>
        <v>32.590647543827053</v>
      </c>
      <c r="E26">
        <f t="shared" si="4"/>
        <v>2.5906475438270533</v>
      </c>
      <c r="F26">
        <f t="shared" si="1"/>
        <v>2.0958778893918022</v>
      </c>
      <c r="G26">
        <f t="shared" si="5"/>
        <v>5.9590717783108279E-3</v>
      </c>
      <c r="H26">
        <f t="shared" si="6"/>
        <v>1.9612612820236637E-4</v>
      </c>
    </row>
    <row r="27" spans="1:14" x14ac:dyDescent="0.2">
      <c r="A27">
        <v>22</v>
      </c>
      <c r="B27">
        <f t="shared" si="2"/>
        <v>0.38396111111111109</v>
      </c>
      <c r="C27">
        <f t="shared" si="0"/>
        <v>12.120391590490463</v>
      </c>
      <c r="D27">
        <f t="shared" si="3"/>
        <v>32.355894243658788</v>
      </c>
      <c r="E27">
        <f t="shared" si="4"/>
        <v>2.3558942436587884</v>
      </c>
      <c r="F27">
        <f t="shared" si="1"/>
        <v>1.9059584800700728</v>
      </c>
      <c r="G27">
        <f t="shared" si="5"/>
        <v>7.4432266259031751E-2</v>
      </c>
      <c r="H27">
        <f t="shared" si="6"/>
        <v>1.3857933380851136E-2</v>
      </c>
    </row>
    <row r="28" spans="1:14" x14ac:dyDescent="0.2">
      <c r="A28">
        <v>21</v>
      </c>
      <c r="B28">
        <f t="shared" si="2"/>
        <v>0.36650833333333338</v>
      </c>
      <c r="C28">
        <f t="shared" si="0"/>
        <v>11.515548980751447</v>
      </c>
      <c r="D28">
        <f t="shared" si="3"/>
        <v>32.13421647291382</v>
      </c>
      <c r="E28">
        <f t="shared" si="4"/>
        <v>2.1342164729138204</v>
      </c>
      <c r="F28">
        <f t="shared" si="1"/>
        <v>1.7266173962622402</v>
      </c>
      <c r="G28">
        <f t="shared" si="5"/>
        <v>0.20935589175858982</v>
      </c>
      <c r="H28">
        <f t="shared" si="6"/>
        <v>6.6992046988460932E-3</v>
      </c>
    </row>
    <row r="29" spans="1:14" x14ac:dyDescent="0.2">
      <c r="A29">
        <v>20</v>
      </c>
      <c r="B29">
        <f t="shared" si="2"/>
        <v>0.34905555555555556</v>
      </c>
      <c r="C29">
        <f t="shared" si="0"/>
        <v>10.918757269922754</v>
      </c>
      <c r="D29">
        <f t="shared" si="3"/>
        <v>31.925213551666197</v>
      </c>
      <c r="E29">
        <f t="shared" si="4"/>
        <v>1.9252135516661966</v>
      </c>
      <c r="F29">
        <f t="shared" si="1"/>
        <v>1.5575304810989037</v>
      </c>
      <c r="G29">
        <f t="shared" si="5"/>
        <v>0.39907439233928149</v>
      </c>
      <c r="H29">
        <f t="shared" si="6"/>
        <v>0.16410286931831311</v>
      </c>
    </row>
    <row r="30" spans="1:14" x14ac:dyDescent="0.2">
      <c r="A30">
        <v>19</v>
      </c>
      <c r="B30">
        <f t="shared" si="2"/>
        <v>0.3316027777777778</v>
      </c>
      <c r="C30">
        <f t="shared" si="0"/>
        <v>10.329500210455393</v>
      </c>
      <c r="D30">
        <f t="shared" si="3"/>
        <v>31.728513589479697</v>
      </c>
      <c r="E30">
        <f t="shared" si="4"/>
        <v>1.7285135894796966</v>
      </c>
      <c r="F30">
        <f t="shared" si="1"/>
        <v>1.3983968688971158</v>
      </c>
      <c r="G30">
        <f t="shared" si="5"/>
        <v>0.63304298774648937</v>
      </c>
      <c r="H30">
        <f t="shared" si="6"/>
        <v>0.47465903748871158</v>
      </c>
    </row>
    <row r="31" spans="1:14" x14ac:dyDescent="0.2">
      <c r="A31">
        <v>18</v>
      </c>
      <c r="B31">
        <f t="shared" si="2"/>
        <v>0.31415000000000004</v>
      </c>
      <c r="C31">
        <f t="shared" si="0"/>
        <v>9.7472835820437282</v>
      </c>
      <c r="D31">
        <f t="shared" si="3"/>
        <v>31.543771766052</v>
      </c>
      <c r="E31">
        <f t="shared" si="4"/>
        <v>1.5437717660520001</v>
      </c>
      <c r="F31">
        <f t="shared" si="1"/>
        <v>1.2489375941722936</v>
      </c>
      <c r="G31">
        <f t="shared" si="5"/>
        <v>0.90172402786812011</v>
      </c>
      <c r="H31">
        <f t="shared" si="6"/>
        <v>0.79663482174770917</v>
      </c>
      <c r="I31">
        <v>1.4</v>
      </c>
      <c r="J31" s="1">
        <f>(SQRT(H31)*$F$4/COS(B31/SQRT(H31))+F31)/$C$6</f>
        <v>0.19132272259576885</v>
      </c>
      <c r="K31" s="1">
        <f>J31*180/3.1415</f>
        <v>10.962307836141457</v>
      </c>
      <c r="L31" s="1">
        <f t="shared" ref="L31:L36" si="7">(SQRT(I31)*$F$4/COS($B31/SQRT(I31))+$F31)/$C$6</f>
        <v>0.21777359247110795</v>
      </c>
      <c r="M31" s="1">
        <f t="shared" ref="M31:M38" si="8">L31*180/3.1415</f>
        <v>12.477875742415861</v>
      </c>
      <c r="N31">
        <f t="shared" ref="N31:N48" si="9">(I31-1)/4</f>
        <v>9.9999999999999978E-2</v>
      </c>
    </row>
    <row r="32" spans="1:14" x14ac:dyDescent="0.2">
      <c r="A32">
        <v>17</v>
      </c>
      <c r="B32">
        <f t="shared" si="2"/>
        <v>0.29669722222222222</v>
      </c>
      <c r="C32">
        <f t="shared" si="0"/>
        <v>9.1716333880907115</v>
      </c>
      <c r="D32">
        <f t="shared" si="3"/>
        <v>31.370668768860195</v>
      </c>
      <c r="E32">
        <f t="shared" si="4"/>
        <v>1.3706687688601953</v>
      </c>
      <c r="F32">
        <f t="shared" si="1"/>
        <v>1.1088943276668846</v>
      </c>
      <c r="G32">
        <f t="shared" si="5"/>
        <v>1.1964947038827078</v>
      </c>
      <c r="H32">
        <f t="shared" si="6"/>
        <v>1.1244177780300264</v>
      </c>
      <c r="I32">
        <v>1.4</v>
      </c>
      <c r="J32" s="1">
        <f>(SQRT(H32)*$F$4/COS(B32/SQRT(H32))+F32)/$C$6</f>
        <v>0.19475744798951858</v>
      </c>
      <c r="K32" s="1">
        <f>J32*180/3.1415</f>
        <v>11.159108909155927</v>
      </c>
      <c r="L32" s="1">
        <f t="shared" si="7"/>
        <v>0.20610481440557327</v>
      </c>
      <c r="M32" s="1">
        <f t="shared" si="8"/>
        <v>11.809284288716595</v>
      </c>
      <c r="N32">
        <f t="shared" si="9"/>
        <v>9.9999999999999978E-2</v>
      </c>
    </row>
    <row r="33" spans="1:14" x14ac:dyDescent="0.2">
      <c r="A33">
        <v>16</v>
      </c>
      <c r="B33">
        <f t="shared" si="2"/>
        <v>0.27924444444444446</v>
      </c>
      <c r="C33">
        <f t="shared" si="0"/>
        <v>8.602094181827308</v>
      </c>
      <c r="D33">
        <f t="shared" si="3"/>
        <v>31.208909373975683</v>
      </c>
      <c r="E33">
        <f t="shared" si="4"/>
        <v>1.2089093739756827</v>
      </c>
      <c r="F33">
        <f t="shared" si="1"/>
        <v>0.97802822820550595</v>
      </c>
      <c r="G33">
        <f t="shared" si="5"/>
        <v>1.50956484809379</v>
      </c>
      <c r="H33">
        <f t="shared" si="6"/>
        <v>1.458495776934573</v>
      </c>
      <c r="I33">
        <v>1.8</v>
      </c>
      <c r="J33" s="1">
        <f>(SQRT(H33)*$F$4/COS(B33/SQRT(H33))+F33)/$C$6</f>
        <v>0.19748121687466558</v>
      </c>
      <c r="K33" s="1">
        <f>J33*180/3.1415</f>
        <v>11.315173973401178</v>
      </c>
      <c r="L33" s="1">
        <f t="shared" si="7"/>
        <v>0.21002085402843412</v>
      </c>
      <c r="M33" s="1">
        <f t="shared" si="8"/>
        <v>12.033663449026943</v>
      </c>
      <c r="N33">
        <f t="shared" si="9"/>
        <v>0.2</v>
      </c>
    </row>
    <row r="34" spans="1:14" x14ac:dyDescent="0.2">
      <c r="A34">
        <v>15</v>
      </c>
      <c r="B34">
        <f t="shared" si="2"/>
        <v>0.2617916666666667</v>
      </c>
      <c r="C34">
        <f t="shared" si="0"/>
        <v>8.0382275089016932</v>
      </c>
      <c r="D34">
        <f t="shared" si="3"/>
        <v>31.058221157768582</v>
      </c>
      <c r="E34">
        <f t="shared" si="4"/>
        <v>1.0582211577685818</v>
      </c>
      <c r="F34">
        <f t="shared" si="1"/>
        <v>0.85611890044191508</v>
      </c>
      <c r="G34">
        <f t="shared" si="5"/>
        <v>1.8339037174661732</v>
      </c>
      <c r="H34">
        <f t="shared" si="6"/>
        <v>1.7967858427680761</v>
      </c>
      <c r="I34">
        <v>1.8</v>
      </c>
      <c r="J34" s="1">
        <f>(SQRT(H34)*$F$4/COS(B34/SQRT(H34))+F34)/$C$6</f>
        <v>0.19979897117639031</v>
      </c>
      <c r="K34" s="1">
        <f>J34*180/3.1415</f>
        <v>11.447975429492361</v>
      </c>
      <c r="L34" s="1">
        <f t="shared" si="7"/>
        <v>0.1999117916592579</v>
      </c>
      <c r="M34" s="1">
        <f t="shared" si="8"/>
        <v>11.454439757652848</v>
      </c>
      <c r="N34">
        <f t="shared" si="9"/>
        <v>0.2</v>
      </c>
    </row>
    <row r="35" spans="1:14" x14ac:dyDescent="0.2">
      <c r="A35">
        <v>14</v>
      </c>
      <c r="B35">
        <f t="shared" si="2"/>
        <v>0.24433888888888891</v>
      </c>
      <c r="C35">
        <f t="shared" si="0"/>
        <v>7.4796104545591255</v>
      </c>
      <c r="D35">
        <f t="shared" si="3"/>
        <v>30.918353328596758</v>
      </c>
      <c r="E35">
        <f t="shared" si="4"/>
        <v>0.91835332859675844</v>
      </c>
      <c r="F35">
        <f t="shared" si="1"/>
        <v>0.74296344967557792</v>
      </c>
      <c r="G35">
        <f t="shared" si="5"/>
        <v>2.163174797146818</v>
      </c>
      <c r="H35">
        <f t="shared" si="6"/>
        <v>2.1356929577853663</v>
      </c>
      <c r="I35">
        <v>2.2000000000000002</v>
      </c>
      <c r="J35" s="1">
        <f>(SQRT(H35)*$F$4/COS(B35/SQRT(H35))+F35)/$C$6</f>
        <v>0.20185015071532816</v>
      </c>
      <c r="K35" s="1">
        <f>J35*180/3.1415</f>
        <v>11.565502826280143</v>
      </c>
      <c r="L35" s="1">
        <f t="shared" si="7"/>
        <v>0.20391815727902471</v>
      </c>
      <c r="M35" s="1">
        <f t="shared" si="8"/>
        <v>11.683994369003484</v>
      </c>
      <c r="N35">
        <f t="shared" si="9"/>
        <v>0.30000000000000004</v>
      </c>
    </row>
    <row r="36" spans="1:14" x14ac:dyDescent="0.2">
      <c r="A36">
        <v>13</v>
      </c>
      <c r="B36">
        <f t="shared" si="2"/>
        <v>0.22688611111111112</v>
      </c>
      <c r="C36">
        <f t="shared" si="0"/>
        <v>6.9258342846791834</v>
      </c>
      <c r="D36">
        <f t="shared" si="3"/>
        <v>30.789075668795864</v>
      </c>
      <c r="E36">
        <f t="shared" si="4"/>
        <v>0.78907566879586355</v>
      </c>
      <c r="F36">
        <f t="shared" si="1"/>
        <v>0.63837562590363095</v>
      </c>
      <c r="G36">
        <f t="shared" si="5"/>
        <v>2.4916777830005934</v>
      </c>
      <c r="H36">
        <f t="shared" si="6"/>
        <v>2.4710751229760128</v>
      </c>
      <c r="I36">
        <v>2.6</v>
      </c>
      <c r="J36" s="1">
        <f t="shared" ref="J36:J48" si="10">(SQRT(H36)*$F$4/COS(B36/SQRT(H36))+F36)/$C$6</f>
        <v>0.20370014673920483</v>
      </c>
      <c r="K36" s="1">
        <f t="shared" ref="K36:K48" si="11">J36*180/3.1415</f>
        <v>11.671502916777612</v>
      </c>
      <c r="L36" s="1">
        <f t="shared" si="7"/>
        <v>0.20754890276984983</v>
      </c>
      <c r="M36" s="1">
        <f t="shared" si="8"/>
        <v>11.892026897524421</v>
      </c>
      <c r="N36">
        <f t="shared" si="9"/>
        <v>0.4</v>
      </c>
    </row>
    <row r="37" spans="1:14" x14ac:dyDescent="0.2">
      <c r="A37">
        <v>12</v>
      </c>
      <c r="B37">
        <f t="shared" si="2"/>
        <v>0.20943333333333333</v>
      </c>
      <c r="C37">
        <f t="shared" si="0"/>
        <v>6.3765031709428976</v>
      </c>
      <c r="D37">
        <f t="shared" si="3"/>
        <v>30.670177578374808</v>
      </c>
      <c r="E37">
        <f t="shared" si="4"/>
        <v>0.67017757837480829</v>
      </c>
      <c r="F37">
        <f t="shared" si="1"/>
        <v>0.5421850501542681</v>
      </c>
      <c r="G37">
        <f t="shared" si="5"/>
        <v>2.8142970091492279</v>
      </c>
      <c r="H37">
        <f t="shared" si="6"/>
        <v>2.7987402249463389</v>
      </c>
      <c r="I37">
        <v>3</v>
      </c>
      <c r="J37" s="1">
        <f t="shared" si="10"/>
        <v>0.20538107443727149</v>
      </c>
      <c r="K37" s="1">
        <f t="shared" si="11"/>
        <v>11.767815820056937</v>
      </c>
      <c r="L37" s="1">
        <f t="shared" ref="L37:L48" si="12">(SQRT(I37)*$F$4/COS($B37/SQRT(I37))+$F37)/$C$6</f>
        <v>0.21101535614090894</v>
      </c>
      <c r="M37" s="1">
        <f t="shared" si="8"/>
        <v>12.090645903346683</v>
      </c>
      <c r="N37">
        <f t="shared" si="9"/>
        <v>0.5</v>
      </c>
    </row>
    <row r="38" spans="1:14" x14ac:dyDescent="0.2">
      <c r="A38">
        <v>11</v>
      </c>
      <c r="B38">
        <f t="shared" si="2"/>
        <v>0.19198055555555554</v>
      </c>
      <c r="C38">
        <f t="shared" si="0"/>
        <v>5.831232991285197</v>
      </c>
      <c r="D38">
        <f t="shared" si="3"/>
        <v>30.561467212793513</v>
      </c>
      <c r="E38">
        <f t="shared" si="4"/>
        <v>0.56146721279351297</v>
      </c>
      <c r="F38">
        <f t="shared" si="1"/>
        <v>0.45423651693428685</v>
      </c>
      <c r="G38">
        <f t="shared" si="5"/>
        <v>3.1264556799843009</v>
      </c>
      <c r="H38">
        <f t="shared" si="6"/>
        <v>3.1146818897663464</v>
      </c>
      <c r="I38">
        <v>3</v>
      </c>
      <c r="J38" s="1">
        <f t="shared" si="10"/>
        <v>0.20690947457506748</v>
      </c>
      <c r="K38" s="1">
        <f t="shared" si="11"/>
        <v>11.855389280124827</v>
      </c>
      <c r="L38" s="1">
        <f t="shared" si="12"/>
        <v>0.20377830406037489</v>
      </c>
      <c r="M38" s="1">
        <f t="shared" si="8"/>
        <v>11.675981133492751</v>
      </c>
      <c r="N38">
        <f t="shared" si="9"/>
        <v>0.5</v>
      </c>
    </row>
    <row r="39" spans="1:14" x14ac:dyDescent="0.2">
      <c r="A39">
        <v>10</v>
      </c>
      <c r="B39">
        <f t="shared" si="2"/>
        <v>0.17452777777777778</v>
      </c>
      <c r="C39">
        <f t="shared" si="0"/>
        <v>5.2896501975626871</v>
      </c>
      <c r="D39">
        <f t="shared" si="3"/>
        <v>30.462770708072089</v>
      </c>
      <c r="E39">
        <f t="shared" si="4"/>
        <v>0.46277070807208887</v>
      </c>
      <c r="F39">
        <f t="shared" si="1"/>
        <v>0.37438936732924755</v>
      </c>
      <c r="G39">
        <f t="shared" si="5"/>
        <v>3.4240753480984578</v>
      </c>
      <c r="H39">
        <f t="shared" si="6"/>
        <v>3.4151872329893389</v>
      </c>
      <c r="I39">
        <v>3.4</v>
      </c>
      <c r="J39" s="1">
        <f t="shared" si="10"/>
        <v>0.20829428272350639</v>
      </c>
      <c r="K39" s="1">
        <f t="shared" si="11"/>
        <v>11.934735282581935</v>
      </c>
      <c r="L39" s="1">
        <f t="shared" si="12"/>
        <v>0.20790089702150996</v>
      </c>
      <c r="M39" s="1">
        <f t="shared" ref="M39:M48" si="13">L39*180/3.1415</f>
        <v>11.912195277374437</v>
      </c>
      <c r="N39">
        <f t="shared" si="9"/>
        <v>0.6</v>
      </c>
    </row>
    <row r="40" spans="1:14" x14ac:dyDescent="0.2">
      <c r="A40">
        <v>9</v>
      </c>
      <c r="B40">
        <f t="shared" si="2"/>
        <v>0.15707500000000002</v>
      </c>
      <c r="C40">
        <f t="shared" si="0"/>
        <v>4.7513907430452944</v>
      </c>
      <c r="D40">
        <f t="shared" si="3"/>
        <v>30.373931487265466</v>
      </c>
      <c r="E40">
        <f t="shared" si="4"/>
        <v>0.37393148726546599</v>
      </c>
      <c r="F40">
        <f t="shared" si="1"/>
        <v>0.30251692792966117</v>
      </c>
      <c r="G40">
        <f t="shared" si="5"/>
        <v>3.7035401517228714</v>
      </c>
      <c r="H40">
        <f t="shared" si="6"/>
        <v>3.6968822610033381</v>
      </c>
      <c r="I40">
        <v>3.4</v>
      </c>
      <c r="J40" s="1">
        <f t="shared" si="10"/>
        <v>0.20954057470796852</v>
      </c>
      <c r="K40" s="1">
        <f t="shared" si="11"/>
        <v>12.006144659377473</v>
      </c>
      <c r="L40" s="1">
        <f t="shared" si="12"/>
        <v>0.20199548663258754</v>
      </c>
      <c r="M40" s="1">
        <f t="shared" si="13"/>
        <v>11.573830206546475</v>
      </c>
      <c r="N40">
        <f t="shared" si="9"/>
        <v>0.6</v>
      </c>
    </row>
    <row r="41" spans="1:14" x14ac:dyDescent="0.2">
      <c r="A41">
        <v>8</v>
      </c>
      <c r="B41">
        <f t="shared" si="2"/>
        <v>0.13962222222222223</v>
      </c>
      <c r="C41">
        <f t="shared" si="0"/>
        <v>4.2160990629338091</v>
      </c>
      <c r="D41">
        <f t="shared" si="3"/>
        <v>30.294809643047294</v>
      </c>
      <c r="E41">
        <f t="shared" si="4"/>
        <v>0.2948096430472944</v>
      </c>
      <c r="F41">
        <f t="shared" si="1"/>
        <v>0.23850601133087321</v>
      </c>
      <c r="G41">
        <f t="shared" si="5"/>
        <v>3.9616653890074982</v>
      </c>
      <c r="H41">
        <f t="shared" si="6"/>
        <v>3.9567466760165542</v>
      </c>
      <c r="I41">
        <v>3.8</v>
      </c>
      <c r="J41" s="1">
        <f t="shared" si="10"/>
        <v>0.21065139652817805</v>
      </c>
      <c r="K41" s="1">
        <f t="shared" si="11"/>
        <v>12.069791938587313</v>
      </c>
      <c r="L41" s="1">
        <f t="shared" si="12"/>
        <v>0.20683787156025132</v>
      </c>
      <c r="M41" s="1">
        <f t="shared" si="13"/>
        <v>11.851286608577189</v>
      </c>
      <c r="N41">
        <f t="shared" si="9"/>
        <v>0.7</v>
      </c>
    </row>
    <row r="42" spans="1:14" x14ac:dyDescent="0.2">
      <c r="A42">
        <v>7</v>
      </c>
      <c r="B42">
        <f t="shared" si="2"/>
        <v>0.12216944444444446</v>
      </c>
      <c r="C42">
        <f t="shared" si="0"/>
        <v>3.6834271016225859</v>
      </c>
      <c r="D42">
        <f t="shared" si="3"/>
        <v>30.225281391791338</v>
      </c>
      <c r="E42">
        <f t="shared" si="4"/>
        <v>0.22528139179133788</v>
      </c>
      <c r="F42">
        <f t="shared" si="1"/>
        <v>0.18225647447563312</v>
      </c>
      <c r="G42">
        <f t="shared" si="5"/>
        <v>4.1956700630698442</v>
      </c>
      <c r="H42">
        <f t="shared" si="6"/>
        <v>4.1921137406672146</v>
      </c>
      <c r="I42">
        <v>4.2</v>
      </c>
      <c r="J42" s="1">
        <f t="shared" si="10"/>
        <v>0.21162868747680486</v>
      </c>
      <c r="K42" s="1">
        <f t="shared" si="11"/>
        <v>12.125788236773793</v>
      </c>
      <c r="L42" s="1">
        <f t="shared" si="12"/>
        <v>0.21181327602483541</v>
      </c>
      <c r="M42" s="1">
        <f t="shared" si="13"/>
        <v>12.136364693449108</v>
      </c>
      <c r="N42">
        <f t="shared" si="9"/>
        <v>0.8</v>
      </c>
    </row>
    <row r="43" spans="1:14" x14ac:dyDescent="0.2">
      <c r="A43">
        <v>6</v>
      </c>
      <c r="B43">
        <f t="shared" si="2"/>
        <v>0.10471666666666667</v>
      </c>
      <c r="C43">
        <f t="shared" si="0"/>
        <v>3.1530333808759425</v>
      </c>
      <c r="D43">
        <f t="shared" si="3"/>
        <v>30.165238595126642</v>
      </c>
      <c r="E43">
        <f t="shared" si="4"/>
        <v>0.16523859512664174</v>
      </c>
      <c r="F43">
        <f t="shared" si="1"/>
        <v>0.13368083158409452</v>
      </c>
      <c r="G43">
        <f t="shared" si="5"/>
        <v>4.4031530822333744</v>
      </c>
      <c r="H43">
        <f t="shared" si="6"/>
        <v>4.4006631590176717</v>
      </c>
      <c r="I43">
        <v>4.2</v>
      </c>
      <c r="J43" s="1">
        <f t="shared" si="10"/>
        <v>0.21247375746617678</v>
      </c>
      <c r="K43" s="1">
        <f t="shared" si="11"/>
        <v>12.174208608598382</v>
      </c>
      <c r="L43" s="1">
        <f t="shared" si="12"/>
        <v>0.20783158677095562</v>
      </c>
      <c r="M43" s="1">
        <f t="shared" si="13"/>
        <v>11.908223975416842</v>
      </c>
      <c r="N43">
        <f t="shared" si="9"/>
        <v>0.8</v>
      </c>
    </row>
    <row r="44" spans="1:14" x14ac:dyDescent="0.2">
      <c r="A44">
        <v>5</v>
      </c>
      <c r="B44">
        <f t="shared" si="2"/>
        <v>8.7263888888888891E-2</v>
      </c>
      <c r="C44">
        <f>$F$3*TAN(A44*$C$3/180)</f>
        <v>2.6245821034743737</v>
      </c>
      <c r="D44">
        <f>$F$3/COS(A44*$C$3/180)</f>
        <v>30.114588345482627</v>
      </c>
      <c r="E44">
        <f>D44-$F$3</f>
        <v>0.11458834548262686</v>
      </c>
      <c r="F44">
        <f t="shared" si="1"/>
        <v>9.2703918852752865E-2</v>
      </c>
      <c r="G44">
        <f t="shared" si="5"/>
        <v>4.582072845203002</v>
      </c>
      <c r="H44">
        <f t="shared" si="6"/>
        <v>4.5804111375089036</v>
      </c>
      <c r="I44">
        <v>4.2</v>
      </c>
      <c r="J44" s="1">
        <f t="shared" si="10"/>
        <v>0.21318753816077404</v>
      </c>
      <c r="K44" s="1">
        <f t="shared" si="11"/>
        <v>12.215106436078091</v>
      </c>
      <c r="L44" s="1">
        <f t="shared" si="12"/>
        <v>0.20447257327877494</v>
      </c>
      <c r="M44" s="1">
        <f t="shared" si="13"/>
        <v>11.715761002762848</v>
      </c>
      <c r="N44">
        <f t="shared" si="9"/>
        <v>0.8</v>
      </c>
    </row>
    <row r="45" spans="1:14" x14ac:dyDescent="0.2">
      <c r="A45">
        <v>4</v>
      </c>
      <c r="B45">
        <f t="shared" si="2"/>
        <v>6.9811111111111115E-2</v>
      </c>
      <c r="C45">
        <f>$F$3*TAN(A45*$C$3/180)</f>
        <v>2.0977422872185691</v>
      </c>
      <c r="D45">
        <f t="shared" ref="D45:D79" si="14">$F$3/COS(A45*$C$3/180)</f>
        <v>30.073252612638779</v>
      </c>
      <c r="E45">
        <f t="shared" si="4"/>
        <v>7.3252612638778913E-2</v>
      </c>
      <c r="F45">
        <f t="shared" si="1"/>
        <v>5.9262608507137195E-2</v>
      </c>
      <c r="G45">
        <f t="shared" si="5"/>
        <v>4.7307299818909447</v>
      </c>
      <c r="H45">
        <f t="shared" si="6"/>
        <v>4.7296998581058629</v>
      </c>
      <c r="I45">
        <v>4.5999999999999996</v>
      </c>
      <c r="J45" s="1">
        <f t="shared" si="10"/>
        <v>0.21377071640596595</v>
      </c>
      <c r="K45" s="1">
        <f t="shared" si="11"/>
        <v>12.248521073714425</v>
      </c>
      <c r="L45" s="1">
        <f t="shared" si="12"/>
        <v>0.21088778189908025</v>
      </c>
      <c r="M45" s="1">
        <f t="shared" si="13"/>
        <v>12.083336222134152</v>
      </c>
      <c r="N45">
        <f t="shared" si="9"/>
        <v>0.89999999999999991</v>
      </c>
    </row>
    <row r="46" spans="1:14" x14ac:dyDescent="0.2">
      <c r="A46">
        <v>3</v>
      </c>
      <c r="B46">
        <f t="shared" si="2"/>
        <v>5.2358333333333333E-2</v>
      </c>
      <c r="C46">
        <f>$F$3*TAN(A46*$C$3/180)</f>
        <v>1.572186924460067</v>
      </c>
      <c r="D46">
        <f t="shared" si="14"/>
        <v>30.041167948757305</v>
      </c>
      <c r="E46">
        <f t="shared" si="4"/>
        <v>4.1167948757305339E-2</v>
      </c>
      <c r="F46">
        <f t="shared" si="1"/>
        <v>3.3305570168217016E-2</v>
      </c>
      <c r="G46">
        <f t="shared" si="5"/>
        <v>4.8477530579218993</v>
      </c>
      <c r="H46">
        <f t="shared" si="6"/>
        <v>4.8471875818255867</v>
      </c>
      <c r="I46">
        <v>4.5999999999999996</v>
      </c>
      <c r="J46" s="1">
        <f t="shared" si="10"/>
        <v>0.21422380525442106</v>
      </c>
      <c r="K46" s="1">
        <f t="shared" si="11"/>
        <v>12.274481918126943</v>
      </c>
      <c r="L46" s="1">
        <f t="shared" si="12"/>
        <v>0.20876204994937414</v>
      </c>
      <c r="M46" s="1">
        <f t="shared" si="13"/>
        <v>11.961537160874531</v>
      </c>
      <c r="N46">
        <f t="shared" si="9"/>
        <v>0.89999999999999991</v>
      </c>
    </row>
    <row r="47" spans="1:14" x14ac:dyDescent="0.2">
      <c r="A47">
        <v>2</v>
      </c>
      <c r="B47">
        <f t="shared" si="2"/>
        <v>3.4905555555555558E-2</v>
      </c>
      <c r="C47">
        <f>$F$3*TAN(A47*$C$3/180)</f>
        <v>1.0475921625611593</v>
      </c>
      <c r="D47">
        <f t="shared" si="14"/>
        <v>30.018285249811647</v>
      </c>
      <c r="E47">
        <f t="shared" si="4"/>
        <v>1.8285249811647475E-2</v>
      </c>
      <c r="F47">
        <f t="shared" si="1"/>
        <v>1.4793077844014112E-2</v>
      </c>
      <c r="G47">
        <f t="shared" si="5"/>
        <v>4.9320870851431202</v>
      </c>
      <c r="H47">
        <f t="shared" si="6"/>
        <v>4.9318400543333114</v>
      </c>
      <c r="I47">
        <v>4.5999999999999996</v>
      </c>
      <c r="J47" s="1">
        <f t="shared" si="10"/>
        <v>0.21454718151841923</v>
      </c>
      <c r="K47" s="1">
        <f t="shared" si="11"/>
        <v>12.293010559705699</v>
      </c>
      <c r="L47" s="1">
        <f t="shared" si="12"/>
        <v>0.20724594274203384</v>
      </c>
      <c r="M47" s="1">
        <f t="shared" si="13"/>
        <v>11.874668054612792</v>
      </c>
      <c r="N47">
        <f t="shared" si="9"/>
        <v>0.89999999999999991</v>
      </c>
    </row>
    <row r="48" spans="1:14" x14ac:dyDescent="0.2">
      <c r="A48">
        <v>1</v>
      </c>
      <c r="B48">
        <f t="shared" si="2"/>
        <v>1.7452777777777779E-2</v>
      </c>
      <c r="C48">
        <f>$F$3*TAN(A48*$C$3/180)</f>
        <v>0.52363650087676261</v>
      </c>
      <c r="D48">
        <f t="shared" si="14"/>
        <v>30.004569571734411</v>
      </c>
      <c r="E48">
        <f t="shared" si="4"/>
        <v>4.569571734410971E-3</v>
      </c>
      <c r="F48">
        <f t="shared" si="1"/>
        <v>3.6968611901538788E-3</v>
      </c>
      <c r="G48">
        <f>(($F$4*$F$6-E48)/$F$4)^2</f>
        <v>4.9829847123076014</v>
      </c>
      <c r="H48">
        <f>(($F$4*$F$6-E48)*COS(A48*3.1415/180/G48)/$F$4)^2</f>
        <v>4.9829235846453246</v>
      </c>
      <c r="I48">
        <v>4.5999999999999996</v>
      </c>
      <c r="J48" s="1">
        <f t="shared" si="10"/>
        <v>0.2147411052788808</v>
      </c>
      <c r="K48" s="1">
        <f t="shared" si="11"/>
        <v>12.304121900429266</v>
      </c>
      <c r="L48" s="1">
        <f t="shared" si="12"/>
        <v>0.20633718583754368</v>
      </c>
      <c r="M48" s="1">
        <f t="shared" si="13"/>
        <v>11.822598583720472</v>
      </c>
      <c r="N48">
        <f t="shared" si="9"/>
        <v>0.89999999999999991</v>
      </c>
    </row>
    <row r="49" spans="1:14" x14ac:dyDescent="0.2">
      <c r="A49">
        <v>0</v>
      </c>
      <c r="B49">
        <f t="shared" si="2"/>
        <v>0</v>
      </c>
      <c r="C49">
        <f t="shared" ref="C49:C79" si="15">$F$3*SIN(A49*$C$3/180)</f>
        <v>0</v>
      </c>
      <c r="D49">
        <f t="shared" si="14"/>
        <v>30</v>
      </c>
      <c r="E49">
        <f t="shared" si="4"/>
        <v>0</v>
      </c>
      <c r="F49">
        <f t="shared" si="1"/>
        <v>0</v>
      </c>
      <c r="G49">
        <f>$F$5</f>
        <v>5</v>
      </c>
      <c r="H49">
        <f>(($F$4*$F$6-E49)*COS(A49/G49)/$F$4)^2</f>
        <v>5.0000000000000009</v>
      </c>
      <c r="I49">
        <v>4.5999999999999996</v>
      </c>
      <c r="J49" s="1">
        <f>(SQRT(H49)*$F$4/COS($B49/SQRT(H49))+$F49)/$C$6</f>
        <v>0.21480572965975298</v>
      </c>
      <c r="K49" s="1">
        <f>J49*180/3.1415</f>
        <v>12.307824713912312</v>
      </c>
      <c r="L49" s="1">
        <f>(SQRT(I49)*$F$4/COS($B49/SQRT(I49))+$F49)/$C$6</f>
        <v>0.20603441793808669</v>
      </c>
      <c r="M49" s="1">
        <f>L49*180/3.1415</f>
        <v>11.805250749277606</v>
      </c>
      <c r="N49">
        <f>(I49-1)/4</f>
        <v>0.89999999999999991</v>
      </c>
    </row>
    <row r="50" spans="1:14" x14ac:dyDescent="0.2">
      <c r="A50">
        <v>-1</v>
      </c>
      <c r="B50">
        <f>A50*$C$3/180</f>
        <v>-1.7452777777777779E-2</v>
      </c>
      <c r="C50">
        <f t="shared" si="15"/>
        <v>-0.52355675320540229</v>
      </c>
      <c r="D50">
        <f t="shared" si="14"/>
        <v>30.004569571734411</v>
      </c>
      <c r="E50">
        <f t="shared" si="4"/>
        <v>4.569571734410971E-3</v>
      </c>
      <c r="F50">
        <f t="shared" si="1"/>
        <v>3.6968611901538788E-3</v>
      </c>
    </row>
    <row r="51" spans="1:14" x14ac:dyDescent="0.2">
      <c r="A51">
        <v>-2</v>
      </c>
      <c r="B51">
        <f t="shared" si="2"/>
        <v>-3.4905555555555558E-2</v>
      </c>
      <c r="C51">
        <f t="shared" si="15"/>
        <v>-1.0469540353585645</v>
      </c>
      <c r="D51">
        <f t="shared" si="14"/>
        <v>30.018285249811647</v>
      </c>
      <c r="E51">
        <f t="shared" si="4"/>
        <v>1.8285249811647475E-2</v>
      </c>
      <c r="F51">
        <f t="shared" si="1"/>
        <v>1.4793077844014112E-2</v>
      </c>
    </row>
    <row r="52" spans="1:14" x14ac:dyDescent="0.2">
      <c r="A52">
        <v>-3</v>
      </c>
      <c r="B52">
        <f t="shared" si="2"/>
        <v>-5.2358333333333333E-2</v>
      </c>
      <c r="C52">
        <f t="shared" si="15"/>
        <v>-1.5700324239808088</v>
      </c>
      <c r="D52">
        <f t="shared" si="14"/>
        <v>30.041167948757305</v>
      </c>
      <c r="E52">
        <f t="shared" si="4"/>
        <v>4.1167948757305339E-2</v>
      </c>
      <c r="F52">
        <f t="shared" si="1"/>
        <v>3.3305570168217016E-2</v>
      </c>
    </row>
    <row r="53" spans="1:14" x14ac:dyDescent="0.2">
      <c r="A53">
        <v>-4</v>
      </c>
      <c r="B53">
        <f t="shared" si="2"/>
        <v>-6.9811111111111115E-2</v>
      </c>
      <c r="C53">
        <f t="shared" si="15"/>
        <v>-2.0926325937257868</v>
      </c>
      <c r="D53">
        <f t="shared" si="14"/>
        <v>30.073252612638779</v>
      </c>
      <c r="E53">
        <f t="shared" si="4"/>
        <v>7.3252612638778913E-2</v>
      </c>
      <c r="F53">
        <f t="shared" si="1"/>
        <v>5.9262608507137195E-2</v>
      </c>
    </row>
    <row r="54" spans="1:14" x14ac:dyDescent="0.2">
      <c r="A54">
        <v>-5</v>
      </c>
      <c r="B54">
        <f t="shared" si="2"/>
        <v>-8.7263888888888891E-2</v>
      </c>
      <c r="C54">
        <f t="shared" si="15"/>
        <v>-2.6145953649086597</v>
      </c>
      <c r="D54">
        <f t="shared" si="14"/>
        <v>30.114588345482627</v>
      </c>
      <c r="E54">
        <f t="shared" si="4"/>
        <v>0.11458834548262686</v>
      </c>
      <c r="F54">
        <f t="shared" si="1"/>
        <v>9.2703918852752865E-2</v>
      </c>
    </row>
    <row r="55" spans="1:14" x14ac:dyDescent="0.2">
      <c r="A55">
        <v>-6</v>
      </c>
      <c r="B55">
        <f t="shared" si="2"/>
        <v>-0.10471666666666667</v>
      </c>
      <c r="C55">
        <f t="shared" si="15"/>
        <v>-3.1357617519909149</v>
      </c>
      <c r="D55">
        <f t="shared" si="14"/>
        <v>30.165238595126642</v>
      </c>
      <c r="E55">
        <f t="shared" si="4"/>
        <v>0.16523859512664174</v>
      </c>
      <c r="F55">
        <f t="shared" si="1"/>
        <v>0.13368083158409452</v>
      </c>
    </row>
    <row r="56" spans="1:14" x14ac:dyDescent="0.2">
      <c r="A56">
        <v>-7</v>
      </c>
      <c r="B56">
        <f t="shared" si="2"/>
        <v>-0.12216944444444446</v>
      </c>
      <c r="C56">
        <f t="shared" si="15"/>
        <v>-3.6559730120060423</v>
      </c>
      <c r="D56">
        <f t="shared" si="14"/>
        <v>30.225281391791338</v>
      </c>
      <c r="E56">
        <f t="shared" si="4"/>
        <v>0.22528139179133788</v>
      </c>
      <c r="F56">
        <f t="shared" si="1"/>
        <v>0.18225647447563312</v>
      </c>
    </row>
    <row r="57" spans="1:14" x14ac:dyDescent="0.2">
      <c r="A57">
        <v>-8</v>
      </c>
      <c r="B57">
        <f t="shared" si="2"/>
        <v>-0.13962222222222223</v>
      </c>
      <c r="C57">
        <f t="shared" si="15"/>
        <v>-4.175070692911329</v>
      </c>
      <c r="D57">
        <f t="shared" si="14"/>
        <v>30.294809643047294</v>
      </c>
      <c r="E57">
        <f t="shared" si="4"/>
        <v>0.2948096430472944</v>
      </c>
      <c r="F57">
        <f t="shared" si="1"/>
        <v>0.23850601133087321</v>
      </c>
    </row>
    <row r="58" spans="1:14" x14ac:dyDescent="0.2">
      <c r="A58">
        <v>-9</v>
      </c>
      <c r="B58">
        <f t="shared" si="2"/>
        <v>-0.15707500000000002</v>
      </c>
      <c r="C58">
        <f t="shared" si="15"/>
        <v>-4.6928966818510371</v>
      </c>
      <c r="D58">
        <f t="shared" si="14"/>
        <v>30.373931487265466</v>
      </c>
      <c r="E58">
        <f t="shared" si="4"/>
        <v>0.37393148726546599</v>
      </c>
      <c r="F58">
        <f t="shared" si="1"/>
        <v>0.30251692792966117</v>
      </c>
    </row>
    <row r="59" spans="1:14" x14ac:dyDescent="0.2">
      <c r="A59">
        <v>-10</v>
      </c>
      <c r="B59">
        <f t="shared" si="2"/>
        <v>-0.17452777777777778</v>
      </c>
      <c r="C59">
        <f t="shared" si="15"/>
        <v>-5.2092932533162752</v>
      </c>
      <c r="D59">
        <f t="shared" si="14"/>
        <v>30.462770708072089</v>
      </c>
      <c r="E59">
        <f t="shared" si="4"/>
        <v>0.46277070807208887</v>
      </c>
      <c r="F59">
        <f t="shared" si="1"/>
        <v>0.37438936732924755</v>
      </c>
    </row>
    <row r="60" spans="1:14" x14ac:dyDescent="0.2">
      <c r="A60">
        <v>-11</v>
      </c>
      <c r="B60">
        <f t="shared" si="2"/>
        <v>-0.19198055555555554</v>
      </c>
      <c r="C60">
        <f t="shared" si="15"/>
        <v>-5.7241031171868784</v>
      </c>
      <c r="D60">
        <f t="shared" si="14"/>
        <v>30.561467212793513</v>
      </c>
      <c r="E60">
        <f t="shared" si="4"/>
        <v>0.56146721279351297</v>
      </c>
      <c r="F60">
        <f>E60/($F$6-1)</f>
        <v>0.45423651693428685</v>
      </c>
    </row>
    <row r="61" spans="1:14" x14ac:dyDescent="0.2">
      <c r="A61">
        <v>-12</v>
      </c>
      <c r="B61">
        <f t="shared" si="2"/>
        <v>-0.20943333333333333</v>
      </c>
      <c r="C61">
        <f t="shared" si="15"/>
        <v>-6.2371694666406796</v>
      </c>
      <c r="D61">
        <f t="shared" si="14"/>
        <v>30.670177578374808</v>
      </c>
      <c r="E61">
        <f t="shared" si="4"/>
        <v>0.67017757837480829</v>
      </c>
      <c r="F61">
        <f t="shared" si="1"/>
        <v>0.5421850501542681</v>
      </c>
    </row>
    <row r="62" spans="1:14" x14ac:dyDescent="0.2">
      <c r="A62">
        <v>-13</v>
      </c>
      <c r="B62">
        <f t="shared" si="2"/>
        <v>-0.22688611111111112</v>
      </c>
      <c r="C62">
        <f t="shared" si="15"/>
        <v>-6.7483360259155649</v>
      </c>
      <c r="D62">
        <f t="shared" si="14"/>
        <v>30.789075668795864</v>
      </c>
      <c r="E62">
        <f t="shared" si="4"/>
        <v>0.78907566879586355</v>
      </c>
      <c r="F62">
        <f t="shared" si="1"/>
        <v>0.63837562590363095</v>
      </c>
    </row>
    <row r="63" spans="1:14" x14ac:dyDescent="0.2">
      <c r="A63">
        <v>-14</v>
      </c>
      <c r="B63">
        <f t="shared" si="2"/>
        <v>-0.24433888888888891</v>
      </c>
      <c r="C63">
        <f t="shared" si="15"/>
        <v>-7.2574470979097807</v>
      </c>
      <c r="D63">
        <f t="shared" si="14"/>
        <v>30.918353328596758</v>
      </c>
      <c r="E63">
        <f t="shared" si="4"/>
        <v>0.91835332859675844</v>
      </c>
      <c r="F63">
        <f t="shared" si="1"/>
        <v>0.74296344967557792</v>
      </c>
    </row>
    <row r="64" spans="1:14" x14ac:dyDescent="0.2">
      <c r="A64">
        <v>-15</v>
      </c>
      <c r="B64">
        <f t="shared" si="2"/>
        <v>-0.2617916666666667</v>
      </c>
      <c r="C64">
        <f t="shared" si="15"/>
        <v>-7.7643476116059809</v>
      </c>
      <c r="D64">
        <f t="shared" si="14"/>
        <v>31.058221157768582</v>
      </c>
      <c r="E64">
        <f t="shared" si="4"/>
        <v>1.0582211577685818</v>
      </c>
      <c r="F64">
        <f t="shared" si="1"/>
        <v>0.85611890044191508</v>
      </c>
    </row>
    <row r="65" spans="1:6" x14ac:dyDescent="0.2">
      <c r="A65">
        <v>-16</v>
      </c>
      <c r="B65">
        <f t="shared" si="2"/>
        <v>-0.27924444444444446</v>
      </c>
      <c r="C65">
        <f t="shared" si="15"/>
        <v>-8.2688831693045746</v>
      </c>
      <c r="D65">
        <f t="shared" si="14"/>
        <v>31.208909373975683</v>
      </c>
      <c r="E65">
        <f t="shared" si="4"/>
        <v>1.2089093739756827</v>
      </c>
      <c r="F65">
        <f t="shared" si="1"/>
        <v>0.97802822820550595</v>
      </c>
    </row>
    <row r="66" spans="1:6" x14ac:dyDescent="0.2">
      <c r="A66">
        <v>-17</v>
      </c>
      <c r="B66">
        <f t="shared" si="2"/>
        <v>-0.29669722222222222</v>
      </c>
      <c r="C66">
        <f t="shared" si="15"/>
        <v>-8.7709000936519868</v>
      </c>
      <c r="D66">
        <f t="shared" si="14"/>
        <v>31.370668768860195</v>
      </c>
      <c r="E66">
        <f t="shared" si="4"/>
        <v>1.3706687688601953</v>
      </c>
      <c r="F66">
        <f t="shared" si="1"/>
        <v>1.1088943276668846</v>
      </c>
    </row>
    <row r="67" spans="1:6" x14ac:dyDescent="0.2">
      <c r="A67">
        <v>-18</v>
      </c>
      <c r="B67">
        <f t="shared" si="2"/>
        <v>-0.31415000000000004</v>
      </c>
      <c r="C67">
        <f t="shared" si="15"/>
        <v>-9.2702454744495117</v>
      </c>
      <c r="D67">
        <f t="shared" si="14"/>
        <v>31.543771766052</v>
      </c>
      <c r="E67">
        <f t="shared" si="4"/>
        <v>1.5437717660520001</v>
      </c>
      <c r="F67">
        <f t="shared" si="1"/>
        <v>1.2489375941722936</v>
      </c>
    </row>
    <row r="68" spans="1:6" x14ac:dyDescent="0.2">
      <c r="A68">
        <v>-19</v>
      </c>
      <c r="B68">
        <f t="shared" si="2"/>
        <v>-0.3316027777777778</v>
      </c>
      <c r="C68">
        <f t="shared" si="15"/>
        <v>-9.7667672152284837</v>
      </c>
      <c r="D68">
        <f t="shared" si="14"/>
        <v>31.728513589479697</v>
      </c>
      <c r="E68">
        <f t="shared" si="4"/>
        <v>1.7285135894796966</v>
      </c>
      <c r="F68">
        <f t="shared" si="1"/>
        <v>1.3983968688971158</v>
      </c>
    </row>
    <row r="69" spans="1:6" x14ac:dyDescent="0.2">
      <c r="A69">
        <v>-20</v>
      </c>
      <c r="B69">
        <f t="shared" si="2"/>
        <v>-0.34905555555555556</v>
      </c>
      <c r="C69">
        <f t="shared" si="15"/>
        <v>-10.260314079577611</v>
      </c>
      <c r="D69">
        <f t="shared" si="14"/>
        <v>31.925213551666197</v>
      </c>
      <c r="E69">
        <f t="shared" si="4"/>
        <v>1.9252135516661966</v>
      </c>
      <c r="F69">
        <f t="shared" si="1"/>
        <v>1.5575304810989037</v>
      </c>
    </row>
    <row r="70" spans="1:6" x14ac:dyDescent="0.2">
      <c r="A70">
        <v>-21</v>
      </c>
      <c r="B70">
        <f t="shared" si="2"/>
        <v>-0.36650833333333338</v>
      </c>
      <c r="C70">
        <f t="shared" si="15"/>
        <v>-10.750735737208338</v>
      </c>
      <c r="D70">
        <f t="shared" si="14"/>
        <v>32.13421647291382</v>
      </c>
      <c r="E70">
        <f t="shared" si="4"/>
        <v>2.1342164729138204</v>
      </c>
      <c r="F70">
        <f t="shared" si="1"/>
        <v>1.7266173962622402</v>
      </c>
    </row>
    <row r="71" spans="1:6" x14ac:dyDescent="0.2">
      <c r="A71">
        <v>-22</v>
      </c>
      <c r="B71">
        <f t="shared" si="2"/>
        <v>-0.38396111111111109</v>
      </c>
      <c r="C71">
        <f t="shared" si="15"/>
        <v>-11.237882809744184</v>
      </c>
      <c r="D71">
        <f t="shared" si="14"/>
        <v>32.355894243658788</v>
      </c>
      <c r="E71">
        <f t="shared" si="4"/>
        <v>2.3558942436587884</v>
      </c>
      <c r="F71">
        <f t="shared" si="1"/>
        <v>1.9059584800700728</v>
      </c>
    </row>
    <row r="72" spans="1:6" x14ac:dyDescent="0.2">
      <c r="A72">
        <v>-23</v>
      </c>
      <c r="B72">
        <f t="shared" si="2"/>
        <v>-0.4014138888888889</v>
      </c>
      <c r="C72">
        <f t="shared" si="15"/>
        <v>-11.721606916220198</v>
      </c>
      <c r="D72">
        <f t="shared" si="14"/>
        <v>32.590647543827053</v>
      </c>
      <c r="E72">
        <f t="shared" si="4"/>
        <v>2.5906475438270533</v>
      </c>
      <c r="F72">
        <f t="shared" si="1"/>
        <v>2.0958778893918022</v>
      </c>
    </row>
    <row r="73" spans="1:6" x14ac:dyDescent="0.2">
      <c r="A73">
        <v>-24</v>
      </c>
      <c r="B73">
        <f t="shared" si="2"/>
        <v>-0.41886666666666666</v>
      </c>
      <c r="C73">
        <f t="shared" si="15"/>
        <v>-12.201760718278534</v>
      </c>
      <c r="D73">
        <f t="shared" si="14"/>
        <v>32.8389077347802</v>
      </c>
      <c r="E73">
        <f t="shared" si="4"/>
        <v>2.8389077347802001</v>
      </c>
      <c r="F73">
        <f t="shared" si="1"/>
        <v>2.2967246028996677</v>
      </c>
    </row>
    <row r="74" spans="1:6" x14ac:dyDescent="0.2">
      <c r="A74">
        <v>-25</v>
      </c>
      <c r="B74">
        <f t="shared" si="2"/>
        <v>-0.43631944444444448</v>
      </c>
      <c r="C74">
        <f t="shared" si="15"/>
        <v>-12.678197965046518</v>
      </c>
      <c r="D74">
        <f t="shared" si="14"/>
        <v>33.101138941434193</v>
      </c>
      <c r="E74">
        <f t="shared" si="4"/>
        <v>3.1011389414341934</v>
      </c>
      <c r="F74">
        <f t="shared" si="1"/>
        <v>2.5088741055381969</v>
      </c>
    </row>
    <row r="75" spans="1:6" x14ac:dyDescent="0.2">
      <c r="A75">
        <v>-26</v>
      </c>
      <c r="B75">
        <f t="shared" si="2"/>
        <v>-0.45377222222222224</v>
      </c>
      <c r="C75">
        <f t="shared" si="15"/>
        <v>-13.150773537683445</v>
      </c>
      <c r="D75">
        <f t="shared" si="14"/>
        <v>33.377840344401719</v>
      </c>
      <c r="E75">
        <f t="shared" si="4"/>
        <v>3.3778403444017187</v>
      </c>
      <c r="F75">
        <f t="shared" si="1"/>
        <v>2.7327302429063156</v>
      </c>
    </row>
    <row r="76" spans="1:6" x14ac:dyDescent="0.2">
      <c r="A76">
        <v>-27</v>
      </c>
      <c r="B76">
        <f t="shared" si="2"/>
        <v>-0.47122500000000006</v>
      </c>
      <c r="C76">
        <f t="shared" si="15"/>
        <v>-13.619343493582578</v>
      </c>
      <c r="D76">
        <f t="shared" si="14"/>
        <v>33.669548704595655</v>
      </c>
      <c r="E76">
        <f t="shared" si="4"/>
        <v>3.6695487045956554</v>
      </c>
      <c r="F76">
        <f t="shared" si="1"/>
        <v>2.9687272637044586</v>
      </c>
    </row>
    <row r="77" spans="1:6" x14ac:dyDescent="0.2">
      <c r="A77">
        <v>-28</v>
      </c>
      <c r="B77">
        <f t="shared" si="2"/>
        <v>-0.48867777777777782</v>
      </c>
      <c r="C77">
        <f t="shared" si="15"/>
        <v>-14.08376511021487</v>
      </c>
      <c r="D77">
        <f t="shared" si="14"/>
        <v>33.97684114568839</v>
      </c>
      <c r="E77">
        <f t="shared" si="4"/>
        <v>3.9768411456883896</v>
      </c>
      <c r="F77">
        <f t="shared" si="1"/>
        <v>3.2173320707914432</v>
      </c>
    </row>
    <row r="78" spans="1:6" x14ac:dyDescent="0.2">
      <c r="A78">
        <v>-29</v>
      </c>
      <c r="B78">
        <f t="shared" si="2"/>
        <v>-0.50613055555555564</v>
      </c>
      <c r="C78">
        <f t="shared" si="15"/>
        <v>-14.543896928601079</v>
      </c>
      <c r="D78">
        <f t="shared" si="14"/>
        <v>34.300338223210154</v>
      </c>
      <c r="E78">
        <f t="shared" si="4"/>
        <v>4.3003382232101544</v>
      </c>
      <c r="F78">
        <f t="shared" si="1"/>
        <v>3.4790467041371804</v>
      </c>
    </row>
    <row r="79" spans="1:6" x14ac:dyDescent="0.2">
      <c r="A79">
        <v>-30</v>
      </c>
      <c r="B79">
        <f t="shared" si="2"/>
        <v>-0.5235833333333334</v>
      </c>
      <c r="C79">
        <f t="shared" si="15"/>
        <v>-14.999598796398978</v>
      </c>
      <c r="D79">
        <f t="shared" si="14"/>
        <v>34.640707312962</v>
      </c>
      <c r="E79">
        <f t="shared" si="4"/>
        <v>4.6407073129620002</v>
      </c>
      <c r="F79">
        <f t="shared" si="1"/>
        <v>3.7544110821063557</v>
      </c>
    </row>
    <row r="80" spans="1:6" x14ac:dyDescent="0.2">
      <c r="A80">
        <v>-31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738A-AE31-5F48-A05C-CD36BFDC6464}">
  <dimension ref="A5:M20"/>
  <sheetViews>
    <sheetView zoomScale="125" workbookViewId="0">
      <selection activeCell="R3" sqref="R3"/>
    </sheetView>
  </sheetViews>
  <sheetFormatPr baseColWidth="10" defaultRowHeight="16" x14ac:dyDescent="0.2"/>
  <cols>
    <col min="4" max="14" width="5.1640625" customWidth="1"/>
    <col min="15" max="15" width="6.83203125" customWidth="1"/>
  </cols>
  <sheetData>
    <row r="5" spans="1:13" x14ac:dyDescent="0.2">
      <c r="A5">
        <v>1.85</v>
      </c>
      <c r="B5">
        <f>SQRT(A5)</f>
        <v>1.3601470508735443</v>
      </c>
      <c r="C5">
        <f>SQRT(A5)</f>
        <v>1.3601470508735443</v>
      </c>
      <c r="D5">
        <f>B5/0.25</f>
        <v>5.440588203494177</v>
      </c>
      <c r="E5">
        <f>C5/0.25</f>
        <v>5.440588203494177</v>
      </c>
    </row>
    <row r="6" spans="1:13" x14ac:dyDescent="0.2">
      <c r="A6">
        <v>1.85</v>
      </c>
      <c r="B6">
        <v>1.3</v>
      </c>
      <c r="C6">
        <f t="shared" ref="C6:C11" si="0">A6/B6</f>
        <v>1.4230769230769231</v>
      </c>
      <c r="D6">
        <f t="shared" ref="D6:D11" si="1">B6/0.25/0.86</f>
        <v>6.0465116279069768</v>
      </c>
      <c r="E6">
        <f t="shared" ref="E6:E11" si="2">C6/0.25</f>
        <v>5.6923076923076925</v>
      </c>
      <c r="F6">
        <f t="shared" ref="F6:F11" si="3">B6/0.25</f>
        <v>5.2</v>
      </c>
      <c r="G6">
        <f t="shared" ref="G6:G11" si="4">C6/0.25/0.86</f>
        <v>6.6189624329159216</v>
      </c>
    </row>
    <row r="7" spans="1:13" x14ac:dyDescent="0.2">
      <c r="A7">
        <v>1.85</v>
      </c>
      <c r="B7">
        <v>1.35</v>
      </c>
      <c r="C7">
        <f t="shared" si="0"/>
        <v>1.3703703703703702</v>
      </c>
      <c r="D7">
        <f t="shared" si="1"/>
        <v>6.279069767441861</v>
      </c>
      <c r="E7">
        <f t="shared" si="2"/>
        <v>5.481481481481481</v>
      </c>
      <c r="F7">
        <f t="shared" si="3"/>
        <v>5.4</v>
      </c>
      <c r="G7">
        <f t="shared" si="4"/>
        <v>6.3738156761412572</v>
      </c>
    </row>
    <row r="8" spans="1:13" x14ac:dyDescent="0.2">
      <c r="A8">
        <v>1.85</v>
      </c>
      <c r="B8">
        <v>1.4</v>
      </c>
      <c r="C8">
        <f t="shared" si="0"/>
        <v>1.3214285714285716</v>
      </c>
      <c r="D8">
        <f t="shared" si="1"/>
        <v>6.5116279069767442</v>
      </c>
      <c r="E8">
        <f t="shared" si="2"/>
        <v>5.2857142857142865</v>
      </c>
      <c r="F8">
        <f t="shared" si="3"/>
        <v>5.6</v>
      </c>
      <c r="G8">
        <f t="shared" si="4"/>
        <v>6.1461794019933569</v>
      </c>
    </row>
    <row r="9" spans="1:13" x14ac:dyDescent="0.2">
      <c r="A9">
        <v>1.85</v>
      </c>
      <c r="B9">
        <v>1.45</v>
      </c>
      <c r="C9">
        <f t="shared" si="0"/>
        <v>1.2758620689655173</v>
      </c>
      <c r="D9">
        <f t="shared" si="1"/>
        <v>6.7441860465116275</v>
      </c>
      <c r="E9">
        <f t="shared" si="2"/>
        <v>5.1034482758620694</v>
      </c>
      <c r="F9">
        <f t="shared" si="3"/>
        <v>5.8</v>
      </c>
      <c r="G9">
        <f t="shared" si="4"/>
        <v>5.9342421812349642</v>
      </c>
    </row>
    <row r="10" spans="1:13" x14ac:dyDescent="0.2">
      <c r="A10" s="3">
        <v>1.85</v>
      </c>
      <c r="B10" s="3">
        <v>1.5</v>
      </c>
      <c r="C10" s="3">
        <f t="shared" si="0"/>
        <v>1.2333333333333334</v>
      </c>
      <c r="D10" s="3">
        <f t="shared" si="1"/>
        <v>6.9767441860465116</v>
      </c>
      <c r="E10" s="3">
        <f t="shared" si="2"/>
        <v>4.9333333333333336</v>
      </c>
      <c r="F10" s="3">
        <f t="shared" si="3"/>
        <v>6</v>
      </c>
      <c r="G10" s="3">
        <f t="shared" si="4"/>
        <v>5.7364341085271322</v>
      </c>
    </row>
    <row r="11" spans="1:13" x14ac:dyDescent="0.2">
      <c r="A11">
        <v>1.85</v>
      </c>
      <c r="B11">
        <v>1.55</v>
      </c>
      <c r="C11">
        <f t="shared" si="0"/>
        <v>1.1935483870967742</v>
      </c>
      <c r="D11">
        <f t="shared" si="1"/>
        <v>7.2093023255813957</v>
      </c>
      <c r="E11">
        <f t="shared" si="2"/>
        <v>4.774193548387097</v>
      </c>
      <c r="F11">
        <f t="shared" si="3"/>
        <v>6.2</v>
      </c>
      <c r="G11">
        <f t="shared" si="4"/>
        <v>5.5513878469617408</v>
      </c>
    </row>
    <row r="13" spans="1:13" x14ac:dyDescent="0.2">
      <c r="A13">
        <v>0.25</v>
      </c>
      <c r="C13">
        <v>0.25</v>
      </c>
      <c r="E13">
        <v>0.25</v>
      </c>
      <c r="G13">
        <v>0.25</v>
      </c>
      <c r="I13">
        <v>0.25</v>
      </c>
      <c r="K13">
        <v>0.25</v>
      </c>
      <c r="M13">
        <f>SUM(A13:K13)</f>
        <v>1.5</v>
      </c>
    </row>
    <row r="14" spans="1:13" x14ac:dyDescent="0.2">
      <c r="A14">
        <f>0.25*0.86</f>
        <v>0.215</v>
      </c>
      <c r="B14" t="s">
        <v>23</v>
      </c>
      <c r="D14" t="s">
        <v>23</v>
      </c>
      <c r="F14" t="s">
        <v>23</v>
      </c>
      <c r="H14" t="s">
        <v>23</v>
      </c>
      <c r="J14" t="s">
        <v>23</v>
      </c>
      <c r="L14" t="s">
        <v>23</v>
      </c>
    </row>
    <row r="15" spans="1:13" x14ac:dyDescent="0.2">
      <c r="A15">
        <f>0.25*0.86</f>
        <v>0.215</v>
      </c>
      <c r="C15" t="s">
        <v>23</v>
      </c>
      <c r="E15" t="s">
        <v>23</v>
      </c>
      <c r="G15" t="s">
        <v>23</v>
      </c>
      <c r="I15" t="s">
        <v>23</v>
      </c>
      <c r="K15" t="s">
        <v>23</v>
      </c>
    </row>
    <row r="16" spans="1:13" x14ac:dyDescent="0.2">
      <c r="A16">
        <f>0.25*0.86</f>
        <v>0.215</v>
      </c>
      <c r="B16" t="s">
        <v>23</v>
      </c>
      <c r="D16" t="s">
        <v>23</v>
      </c>
      <c r="F16" t="s">
        <v>23</v>
      </c>
      <c r="H16" t="s">
        <v>23</v>
      </c>
      <c r="J16" t="s">
        <v>23</v>
      </c>
      <c r="L16" t="s">
        <v>23</v>
      </c>
    </row>
    <row r="17" spans="1:12" x14ac:dyDescent="0.2">
      <c r="A17">
        <f>0.25*0.86</f>
        <v>0.215</v>
      </c>
      <c r="C17" t="s">
        <v>23</v>
      </c>
      <c r="E17" t="s">
        <v>23</v>
      </c>
      <c r="G17" t="s">
        <v>23</v>
      </c>
      <c r="I17" t="s">
        <v>23</v>
      </c>
      <c r="K17" t="s">
        <v>23</v>
      </c>
    </row>
    <row r="18" spans="1:12" x14ac:dyDescent="0.2">
      <c r="A18" t="s">
        <v>24</v>
      </c>
      <c r="B18" t="s">
        <v>23</v>
      </c>
      <c r="D18" t="s">
        <v>23</v>
      </c>
      <c r="F18" t="s">
        <v>23</v>
      </c>
      <c r="H18" t="s">
        <v>23</v>
      </c>
      <c r="J18" t="s">
        <v>23</v>
      </c>
      <c r="L18" t="s">
        <v>23</v>
      </c>
    </row>
    <row r="20" spans="1:12" x14ac:dyDescent="0.2">
      <c r="A20">
        <f>SUM(A13:A18)</f>
        <v>1.1099999999999999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frensel_sphere_D3</vt:lpstr>
      <vt:lpstr>frensel_angle_lens (2)</vt:lpstr>
      <vt:lpstr>Sheet8</vt:lpstr>
      <vt:lpstr>frensel_angle_lens</vt:lpstr>
      <vt:lpstr>Sheet5</vt:lpstr>
      <vt:lpstr>frensel3</vt:lpstr>
      <vt:lpstr>Sheet1</vt:lpstr>
      <vt:lpstr>Sheet2</vt:lpstr>
      <vt:lpstr>Sheet3</vt:lpstr>
      <vt:lpstr>frensel_sphere</vt:lpstr>
      <vt:lpstr>Sheet6</vt:lpstr>
      <vt:lpstr>frensel_sphere_D4</vt:lpstr>
      <vt:lpstr>new_freslens</vt:lpstr>
      <vt:lpstr>EM for new FrLens1</vt:lpstr>
      <vt:lpstr>new_freslens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Anand</dc:creator>
  <cp:lastModifiedBy>Seema Anand</cp:lastModifiedBy>
  <dcterms:created xsi:type="dcterms:W3CDTF">2023-09-29T03:38:35Z</dcterms:created>
  <dcterms:modified xsi:type="dcterms:W3CDTF">2024-09-17T03:09:22Z</dcterms:modified>
</cp:coreProperties>
</file>