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ocuments\Anish\Projects - Anish\HUL vs Dabur Financial Statements Analysis\"/>
    </mc:Choice>
  </mc:AlternateContent>
  <bookViews>
    <workbookView xWindow="0" yWindow="0" windowWidth="20400" windowHeight="7650" firstSheet="6" activeTab="6"/>
  </bookViews>
  <sheets>
    <sheet name="HUL_IS" sheetId="5" state="hidden" r:id="rId1"/>
    <sheet name="HUL_BS" sheetId="4" state="hidden" r:id="rId2"/>
    <sheet name="HUL_CFS" sheetId="6" state="hidden" r:id="rId3"/>
    <sheet name="DABUR_IS" sheetId="8" state="hidden" r:id="rId4"/>
    <sheet name="DABUR_BS" sheetId="9" state="hidden" r:id="rId5"/>
    <sheet name=" DABUR_CFS" sheetId="10" state="hidden" r:id="rId6"/>
    <sheet name="KPI_Ratios_HUL" sheetId="12" r:id="rId7"/>
    <sheet name="KPI_Ratios_Dabur" sheetId="14" r:id="rId8"/>
    <sheet name="KPI_Comparison" sheetId="15" r:id="rId9"/>
    <sheet name="Horizontal_Analysis" sheetId="25" r:id="rId10"/>
    <sheet name="Vertical Analysis" sheetId="26" r:id="rId11"/>
    <sheet name="DuPont Analysis" sheetId="27" state="hidden" r:id="rId12"/>
    <sheet name="PB_KPI_Analysis" sheetId="22" r:id="rId13"/>
    <sheet name="PB_CAGR_Analysis" sheetId="24" r:id="rId14"/>
    <sheet name="PB_Horizontal_Analysis" sheetId="28" r:id="rId15"/>
    <sheet name="PB_Vertical_Analysis" sheetId="29" r:id="rId16"/>
    <sheet name="PB_DuPont_Analysis" sheetId="30" r:id="rId17"/>
    <sheet name="Assumptions_&amp;_Adjustments" sheetId="11" r:id="rId18"/>
  </sheets>
  <calcPr calcId="162913"/>
</workbook>
</file>

<file path=xl/calcChain.xml><?xml version="1.0" encoding="utf-8"?>
<calcChain xmlns="http://schemas.openxmlformats.org/spreadsheetml/2006/main">
  <c r="E47" i="30" l="1"/>
  <c r="E42" i="30"/>
  <c r="E37" i="30"/>
  <c r="E32" i="30"/>
  <c r="E27" i="30"/>
  <c r="E22" i="30"/>
  <c r="E17" i="30"/>
  <c r="E12" i="30"/>
  <c r="E7" i="30"/>
  <c r="E2" i="30"/>
  <c r="B66" i="26"/>
  <c r="M49" i="27" l="1"/>
  <c r="I49" i="27"/>
  <c r="I45" i="27"/>
  <c r="I41" i="27"/>
  <c r="I21" i="27"/>
  <c r="I34" i="27"/>
  <c r="I30" i="27"/>
  <c r="I33" i="27" s="1"/>
  <c r="J26" i="27"/>
  <c r="J29" i="27" s="1"/>
  <c r="K26" i="27"/>
  <c r="K29" i="27" s="1"/>
  <c r="K49" i="27" s="1"/>
  <c r="L26" i="27"/>
  <c r="L29" i="27" s="1"/>
  <c r="M26" i="27"/>
  <c r="M29" i="27" s="1"/>
  <c r="N26" i="27"/>
  <c r="N29" i="27" s="1"/>
  <c r="I26" i="27"/>
  <c r="I29" i="27" s="1"/>
  <c r="B45" i="27"/>
  <c r="B41" i="27"/>
  <c r="B34" i="27"/>
  <c r="B30" i="27"/>
  <c r="B50" i="27" s="1"/>
  <c r="C26" i="27"/>
  <c r="C46" i="27" s="1"/>
  <c r="D26" i="27"/>
  <c r="D46" i="27" s="1"/>
  <c r="E26" i="27"/>
  <c r="E46" i="27" s="1"/>
  <c r="F26" i="27"/>
  <c r="F29" i="27" s="1"/>
  <c r="G26" i="27"/>
  <c r="G46" i="27" s="1"/>
  <c r="B26" i="27"/>
  <c r="B46" i="27" s="1"/>
  <c r="I46" i="27" l="1"/>
  <c r="K46" i="27"/>
  <c r="I50" i="27"/>
  <c r="L49" i="27"/>
  <c r="L46" i="27"/>
  <c r="N46" i="27"/>
  <c r="J46" i="27"/>
  <c r="M46" i="27"/>
  <c r="N49" i="27"/>
  <c r="J49" i="27"/>
  <c r="B29" i="27"/>
  <c r="B49" i="27" s="1"/>
  <c r="E29" i="27"/>
  <c r="E49" i="27" s="1"/>
  <c r="D29" i="27"/>
  <c r="D49" i="27" s="1"/>
  <c r="F49" i="27"/>
  <c r="F46" i="27"/>
  <c r="G29" i="27"/>
  <c r="C29" i="27"/>
  <c r="B33" i="27"/>
  <c r="C49" i="27" l="1"/>
  <c r="G49" i="27"/>
  <c r="B21" i="27" l="1"/>
  <c r="B36" i="26" l="1"/>
  <c r="E142" i="26"/>
  <c r="F142" i="26"/>
  <c r="G142" i="26"/>
  <c r="H142" i="26"/>
  <c r="D142" i="26"/>
  <c r="E141" i="26"/>
  <c r="F141" i="26"/>
  <c r="G141" i="26"/>
  <c r="H141" i="26"/>
  <c r="D141" i="26"/>
  <c r="E131" i="26"/>
  <c r="F131" i="26"/>
  <c r="G131" i="26"/>
  <c r="H131" i="26"/>
  <c r="D131" i="26"/>
  <c r="E130" i="26"/>
  <c r="F130" i="26"/>
  <c r="G130" i="26"/>
  <c r="H130" i="26"/>
  <c r="D130" i="26"/>
  <c r="E129" i="26"/>
  <c r="F129" i="26"/>
  <c r="G129" i="26"/>
  <c r="H129" i="26"/>
  <c r="D129" i="26"/>
  <c r="E128" i="26"/>
  <c r="F128" i="26"/>
  <c r="G128" i="26"/>
  <c r="H128" i="26"/>
  <c r="D128" i="26"/>
  <c r="B71" i="26"/>
  <c r="B70" i="26"/>
  <c r="B69" i="26"/>
  <c r="B68" i="26"/>
  <c r="B67" i="26"/>
  <c r="B65" i="26"/>
  <c r="B64" i="26"/>
  <c r="B62" i="26"/>
  <c r="B61" i="26"/>
  <c r="B60" i="26"/>
  <c r="B59" i="26"/>
  <c r="B58" i="26"/>
  <c r="B57" i="26"/>
  <c r="B56" i="26"/>
  <c r="B55" i="26"/>
  <c r="B54" i="26"/>
  <c r="B53" i="26"/>
  <c r="B52" i="26"/>
  <c r="B49" i="26"/>
  <c r="E120" i="26"/>
  <c r="F120" i="26"/>
  <c r="G120" i="26"/>
  <c r="H120" i="26"/>
  <c r="D120" i="26"/>
  <c r="B37" i="26"/>
  <c r="B38" i="26"/>
  <c r="B39" i="26"/>
  <c r="B40" i="26"/>
  <c r="H109" i="26"/>
  <c r="E109" i="26"/>
  <c r="F109" i="26"/>
  <c r="G109" i="26"/>
  <c r="D109" i="26"/>
  <c r="E108" i="26"/>
  <c r="F108" i="26"/>
  <c r="G108" i="26"/>
  <c r="H108" i="26"/>
  <c r="D108" i="26"/>
  <c r="E107" i="26"/>
  <c r="F107" i="26"/>
  <c r="G107" i="26"/>
  <c r="H107" i="26"/>
  <c r="D107" i="26"/>
  <c r="B31" i="26"/>
  <c r="B32" i="26"/>
  <c r="B33" i="26"/>
  <c r="B34" i="26"/>
  <c r="B35" i="26"/>
  <c r="B30" i="26"/>
  <c r="B43" i="26"/>
  <c r="B44" i="26"/>
  <c r="B45" i="26"/>
  <c r="B46" i="26"/>
  <c r="B47" i="26"/>
  <c r="B48" i="26"/>
  <c r="B42" i="26"/>
  <c r="E119" i="26"/>
  <c r="F119" i="26"/>
  <c r="G119" i="26"/>
  <c r="H119" i="26"/>
  <c r="D119" i="26"/>
  <c r="E106" i="26"/>
  <c r="F106" i="26"/>
  <c r="G106" i="26"/>
  <c r="H106" i="26"/>
  <c r="D106" i="26"/>
  <c r="B27" i="26"/>
  <c r="B26" i="26"/>
  <c r="B25" i="26"/>
  <c r="B24" i="26"/>
  <c r="B23" i="26"/>
  <c r="B22" i="26"/>
  <c r="B21" i="26"/>
  <c r="B20" i="26"/>
  <c r="B19" i="26"/>
  <c r="B18" i="26"/>
  <c r="B17" i="26"/>
  <c r="E92" i="26"/>
  <c r="F92" i="26"/>
  <c r="G92" i="26"/>
  <c r="H92" i="26"/>
  <c r="D92" i="26"/>
  <c r="E91" i="26"/>
  <c r="F91" i="26"/>
  <c r="G91" i="26"/>
  <c r="H91" i="26"/>
  <c r="D91" i="26"/>
  <c r="B5" i="26"/>
  <c r="B6" i="26"/>
  <c r="B7" i="26"/>
  <c r="B8" i="26"/>
  <c r="B9" i="26"/>
  <c r="B10" i="26"/>
  <c r="B11" i="26"/>
  <c r="B12" i="26"/>
  <c r="B13" i="26"/>
  <c r="B14" i="26"/>
  <c r="B4" i="26"/>
  <c r="E79" i="26"/>
  <c r="F79" i="26"/>
  <c r="G79" i="26"/>
  <c r="H79" i="26"/>
  <c r="D79" i="26"/>
  <c r="E78" i="26"/>
  <c r="F78" i="26"/>
  <c r="G78" i="26"/>
  <c r="H78" i="26"/>
  <c r="D78" i="26"/>
  <c r="D54" i="25" l="1"/>
  <c r="E126" i="26" s="1"/>
  <c r="E54" i="25"/>
  <c r="F126" i="26" s="1"/>
  <c r="F54" i="25"/>
  <c r="G126" i="26" s="1"/>
  <c r="G54" i="25"/>
  <c r="H126" i="26" s="1"/>
  <c r="C54" i="25"/>
  <c r="D126" i="26" s="1"/>
  <c r="D53" i="25"/>
  <c r="E127" i="26" s="1"/>
  <c r="E53" i="25"/>
  <c r="F127" i="26" s="1"/>
  <c r="F53" i="25"/>
  <c r="G127" i="26" s="1"/>
  <c r="G53" i="25"/>
  <c r="H127" i="26" s="1"/>
  <c r="C53" i="25"/>
  <c r="D127" i="26" s="1"/>
  <c r="D51" i="25"/>
  <c r="E51" i="25"/>
  <c r="F124" i="26" s="1"/>
  <c r="F51" i="25"/>
  <c r="G124" i="26" s="1"/>
  <c r="G51" i="25"/>
  <c r="H124" i="26" s="1"/>
  <c r="C51" i="25"/>
  <c r="D124" i="26" s="1"/>
  <c r="D46" i="25"/>
  <c r="E136" i="26" s="1"/>
  <c r="E46" i="25"/>
  <c r="F136" i="26" s="1"/>
  <c r="F46" i="25"/>
  <c r="G136" i="26" s="1"/>
  <c r="G46" i="25"/>
  <c r="H136" i="26" s="1"/>
  <c r="C46" i="25"/>
  <c r="D136" i="26" s="1"/>
  <c r="D44" i="25"/>
  <c r="E98" i="26" s="1"/>
  <c r="E44" i="25"/>
  <c r="F98" i="26" s="1"/>
  <c r="F44" i="25"/>
  <c r="G98" i="26" s="1"/>
  <c r="G44" i="25"/>
  <c r="H98" i="26" s="1"/>
  <c r="C44" i="25"/>
  <c r="D98" i="26" s="1"/>
  <c r="D42" i="25"/>
  <c r="E42" i="25"/>
  <c r="F42" i="25"/>
  <c r="G42" i="25"/>
  <c r="C42" i="25"/>
  <c r="D39" i="25"/>
  <c r="E39" i="25"/>
  <c r="F39" i="25"/>
  <c r="G94" i="26" s="1"/>
  <c r="G39" i="25"/>
  <c r="H94" i="26" s="1"/>
  <c r="C39" i="25"/>
  <c r="D94" i="26" s="1"/>
  <c r="K39" i="25" l="1"/>
  <c r="E181" i="28" s="1"/>
  <c r="H54" i="25"/>
  <c r="E120" i="28" s="1"/>
  <c r="H44" i="25"/>
  <c r="E111" i="28" s="1"/>
  <c r="I53" i="25"/>
  <c r="E144" i="28" s="1"/>
  <c r="I46" i="25"/>
  <c r="E137" i="28" s="1"/>
  <c r="H53" i="25"/>
  <c r="E119" i="28" s="1"/>
  <c r="H46" i="25"/>
  <c r="E112" i="28" s="1"/>
  <c r="I54" i="25"/>
  <c r="E145" i="28" s="1"/>
  <c r="I44" i="25"/>
  <c r="E136" i="28" s="1"/>
  <c r="H42" i="25"/>
  <c r="E109" i="28" s="1"/>
  <c r="I42" i="25"/>
  <c r="E134" i="28" s="1"/>
  <c r="K42" i="25"/>
  <c r="E184" i="28" s="1"/>
  <c r="J42" i="25"/>
  <c r="E159" i="28" s="1"/>
  <c r="F94" i="26"/>
  <c r="E124" i="26"/>
  <c r="J51" i="25"/>
  <c r="E167" i="28" s="1"/>
  <c r="K51" i="25"/>
  <c r="E192" i="28" s="1"/>
  <c r="H51" i="25"/>
  <c r="E117" i="28" s="1"/>
  <c r="I51" i="25"/>
  <c r="E142" i="28" s="1"/>
  <c r="K54" i="25"/>
  <c r="E195" i="28" s="1"/>
  <c r="K53" i="25"/>
  <c r="E194" i="28" s="1"/>
  <c r="K46" i="25"/>
  <c r="E187" i="28" s="1"/>
  <c r="K44" i="25"/>
  <c r="E186" i="28" s="1"/>
  <c r="E94" i="26"/>
  <c r="H39" i="25"/>
  <c r="E106" i="28" s="1"/>
  <c r="I39" i="25"/>
  <c r="E131" i="28" s="1"/>
  <c r="J54" i="25"/>
  <c r="E170" i="28" s="1"/>
  <c r="J53" i="25"/>
  <c r="E169" i="28" s="1"/>
  <c r="J46" i="25"/>
  <c r="E162" i="28" s="1"/>
  <c r="J44" i="25"/>
  <c r="E161" i="28" s="1"/>
  <c r="J39" i="25"/>
  <c r="E156" i="28" s="1"/>
  <c r="G9" i="25"/>
  <c r="H81" i="26" s="1"/>
  <c r="D14" i="25"/>
  <c r="E14" i="25"/>
  <c r="F85" i="26" s="1"/>
  <c r="F14" i="25"/>
  <c r="G85" i="26" s="1"/>
  <c r="G14" i="25"/>
  <c r="H85" i="26" s="1"/>
  <c r="C14" i="25"/>
  <c r="D85" i="26" s="1"/>
  <c r="D24" i="25"/>
  <c r="E24" i="25"/>
  <c r="F104" i="26" s="1"/>
  <c r="F24" i="25"/>
  <c r="G104" i="26" s="1"/>
  <c r="G24" i="25"/>
  <c r="H104" i="26" s="1"/>
  <c r="C24" i="25"/>
  <c r="D104" i="26" s="1"/>
  <c r="D23" i="25"/>
  <c r="E23" i="25"/>
  <c r="F105" i="26" s="1"/>
  <c r="F23" i="25"/>
  <c r="G105" i="26" s="1"/>
  <c r="G23" i="25"/>
  <c r="H105" i="26" s="1"/>
  <c r="C23" i="25"/>
  <c r="D105" i="26" s="1"/>
  <c r="D21" i="25"/>
  <c r="E21" i="25"/>
  <c r="F102" i="26" s="1"/>
  <c r="F21" i="25"/>
  <c r="G102" i="26" s="1"/>
  <c r="G21" i="25"/>
  <c r="H102" i="26" s="1"/>
  <c r="C21" i="25"/>
  <c r="D102" i="26" s="1"/>
  <c r="D16" i="25"/>
  <c r="E16" i="25"/>
  <c r="F114" i="26" s="1"/>
  <c r="F16" i="25"/>
  <c r="G114" i="26" s="1"/>
  <c r="G16" i="25"/>
  <c r="H114" i="26" s="1"/>
  <c r="C16" i="25"/>
  <c r="D114" i="26" s="1"/>
  <c r="D12" i="25"/>
  <c r="E12" i="25"/>
  <c r="F12" i="25"/>
  <c r="G12" i="25"/>
  <c r="C12" i="25"/>
  <c r="D9" i="25"/>
  <c r="E9" i="25"/>
  <c r="F81" i="26" s="1"/>
  <c r="F9" i="25"/>
  <c r="G81" i="26" s="1"/>
  <c r="C9" i="25"/>
  <c r="D81" i="26" s="1"/>
  <c r="J12" i="25" l="1"/>
  <c r="E59" i="28" s="1"/>
  <c r="K12" i="25"/>
  <c r="E84" i="28" s="1"/>
  <c r="H12" i="25"/>
  <c r="E9" i="28" s="1"/>
  <c r="I12" i="25"/>
  <c r="E34" i="28" s="1"/>
  <c r="E104" i="26"/>
  <c r="J24" i="25"/>
  <c r="E70" i="28" s="1"/>
  <c r="H24" i="25"/>
  <c r="E20" i="28" s="1"/>
  <c r="K24" i="25"/>
  <c r="E95" i="28" s="1"/>
  <c r="I24" i="25"/>
  <c r="E45" i="28" s="1"/>
  <c r="E81" i="26"/>
  <c r="J9" i="25"/>
  <c r="E56" i="28" s="1"/>
  <c r="K9" i="25"/>
  <c r="E81" i="28" s="1"/>
  <c r="H9" i="25"/>
  <c r="E6" i="28" s="1"/>
  <c r="I9" i="25"/>
  <c r="E31" i="28" s="1"/>
  <c r="E105" i="26"/>
  <c r="J23" i="25"/>
  <c r="E69" i="28" s="1"/>
  <c r="K23" i="25"/>
  <c r="E94" i="28" s="1"/>
  <c r="H23" i="25"/>
  <c r="E19" i="28" s="1"/>
  <c r="I23" i="25"/>
  <c r="E44" i="28" s="1"/>
  <c r="E85" i="26"/>
  <c r="J14" i="25"/>
  <c r="E61" i="28" s="1"/>
  <c r="K14" i="25"/>
  <c r="E86" i="28" s="1"/>
  <c r="H14" i="25"/>
  <c r="E11" i="28" s="1"/>
  <c r="I14" i="25"/>
  <c r="E36" i="28" s="1"/>
  <c r="E114" i="26"/>
  <c r="J16" i="25"/>
  <c r="E62" i="28" s="1"/>
  <c r="K16" i="25"/>
  <c r="E87" i="28" s="1"/>
  <c r="H16" i="25"/>
  <c r="E12" i="28" s="1"/>
  <c r="I16" i="25"/>
  <c r="E37" i="28" s="1"/>
  <c r="E102" i="26"/>
  <c r="J21" i="25"/>
  <c r="E67" i="28" s="1"/>
  <c r="H21" i="25"/>
  <c r="E17" i="28" s="1"/>
  <c r="K21" i="25"/>
  <c r="E92" i="28" s="1"/>
  <c r="I21" i="25"/>
  <c r="E42" i="28" s="1"/>
  <c r="D30" i="12"/>
  <c r="D29" i="12"/>
  <c r="C27" i="15" s="1"/>
  <c r="F25" i="24" s="1"/>
  <c r="C26" i="15" l="1"/>
  <c r="F24" i="24" s="1"/>
  <c r="C5" i="25"/>
  <c r="C85" i="12"/>
  <c r="C93" i="14"/>
  <c r="C96" i="14" s="1"/>
  <c r="C85" i="14"/>
  <c r="E81" i="14"/>
  <c r="F81" i="14"/>
  <c r="G81" i="14"/>
  <c r="H81" i="14"/>
  <c r="D81" i="14"/>
  <c r="E80" i="14"/>
  <c r="F80" i="14"/>
  <c r="G80" i="14"/>
  <c r="H80" i="14"/>
  <c r="D80" i="14"/>
  <c r="E77" i="14"/>
  <c r="F77" i="14"/>
  <c r="G77" i="14"/>
  <c r="H77" i="14"/>
  <c r="D77" i="14"/>
  <c r="E67" i="14"/>
  <c r="F67" i="14"/>
  <c r="G67" i="14"/>
  <c r="H67" i="14"/>
  <c r="D67" i="14"/>
  <c r="G100" i="14"/>
  <c r="H100" i="14"/>
  <c r="F100" i="14"/>
  <c r="H101" i="14"/>
  <c r="G101" i="14"/>
  <c r="F101" i="14"/>
  <c r="E102" i="14"/>
  <c r="F102" i="14"/>
  <c r="G102" i="14"/>
  <c r="H102" i="14"/>
  <c r="D102" i="14"/>
  <c r="E103" i="14"/>
  <c r="F103" i="14"/>
  <c r="G103" i="14"/>
  <c r="H103" i="14"/>
  <c r="D103" i="14"/>
  <c r="E56" i="14"/>
  <c r="E73" i="14" s="1"/>
  <c r="F56" i="14"/>
  <c r="F73" i="14" s="1"/>
  <c r="G56" i="14"/>
  <c r="G73" i="14" s="1"/>
  <c r="H56" i="14"/>
  <c r="H73" i="14" s="1"/>
  <c r="D56" i="14"/>
  <c r="D73" i="14" s="1"/>
  <c r="E30" i="14"/>
  <c r="F30" i="14"/>
  <c r="G30" i="14"/>
  <c r="H30" i="14"/>
  <c r="G35" i="25" s="1"/>
  <c r="D30" i="14"/>
  <c r="E29" i="14"/>
  <c r="F27" i="15" s="1"/>
  <c r="F29" i="14"/>
  <c r="H27" i="15" s="1"/>
  <c r="G29" i="14"/>
  <c r="J27" i="15" s="1"/>
  <c r="H29" i="14"/>
  <c r="L27" i="15" s="1"/>
  <c r="G33" i="24" s="1"/>
  <c r="D29" i="14"/>
  <c r="D27" i="15" s="1"/>
  <c r="D18" i="9"/>
  <c r="E132" i="26" s="1"/>
  <c r="E18" i="9"/>
  <c r="F132" i="26" s="1"/>
  <c r="F18" i="9"/>
  <c r="G132" i="26" s="1"/>
  <c r="G18" i="9"/>
  <c r="H132" i="26" s="1"/>
  <c r="C18" i="9"/>
  <c r="D132" i="26" s="1"/>
  <c r="D27" i="5"/>
  <c r="E27" i="5"/>
  <c r="F27" i="5"/>
  <c r="G27" i="5"/>
  <c r="C27" i="5"/>
  <c r="F33" i="24" l="1"/>
  <c r="N27" i="15"/>
  <c r="I33" i="24" s="1"/>
  <c r="H26" i="15"/>
  <c r="E35" i="25"/>
  <c r="D26" i="15"/>
  <c r="C35" i="25"/>
  <c r="F26" i="15"/>
  <c r="D35" i="25"/>
  <c r="J26" i="15"/>
  <c r="F35" i="25"/>
  <c r="H88" i="26"/>
  <c r="D75" i="26"/>
  <c r="G74" i="14"/>
  <c r="G88" i="14" s="1"/>
  <c r="D104" i="14"/>
  <c r="D63" i="14" s="1"/>
  <c r="E104" i="14"/>
  <c r="E63" i="14" s="1"/>
  <c r="F78" i="14"/>
  <c r="F91" i="14" s="1"/>
  <c r="H33" i="14"/>
  <c r="H36" i="14" s="1"/>
  <c r="H39" i="14" s="1"/>
  <c r="H76" i="14" s="1"/>
  <c r="L26" i="15"/>
  <c r="G32" i="24" s="1"/>
  <c r="H78" i="14"/>
  <c r="H91" i="14" s="1"/>
  <c r="F82" i="14"/>
  <c r="F94" i="14" s="1"/>
  <c r="G78" i="14"/>
  <c r="G91" i="14" s="1"/>
  <c r="G104" i="14"/>
  <c r="G63" i="14" s="1"/>
  <c r="G82" i="14"/>
  <c r="G94" i="14" s="1"/>
  <c r="F74" i="14"/>
  <c r="F88" i="14" s="1"/>
  <c r="H104" i="14"/>
  <c r="H63" i="14" s="1"/>
  <c r="H82" i="14"/>
  <c r="H94" i="14" s="1"/>
  <c r="F31" i="14"/>
  <c r="F4" i="14" s="1"/>
  <c r="H4" i="15" s="1"/>
  <c r="E74" i="14"/>
  <c r="E88" i="14" s="1"/>
  <c r="D74" i="14"/>
  <c r="D88" i="14" s="1"/>
  <c r="H72" i="14"/>
  <c r="G36" i="25" s="1"/>
  <c r="H89" i="26" s="1"/>
  <c r="E33" i="14"/>
  <c r="E36" i="14" s="1"/>
  <c r="E39" i="14" s="1"/>
  <c r="E76" i="14" s="1"/>
  <c r="E72" i="14"/>
  <c r="D36" i="25" s="1"/>
  <c r="G33" i="14"/>
  <c r="G72" i="14"/>
  <c r="F36" i="25" s="1"/>
  <c r="G89" i="26" s="1"/>
  <c r="H74" i="14"/>
  <c r="H88" i="14" s="1"/>
  <c r="D33" i="14"/>
  <c r="D36" i="14" s="1"/>
  <c r="D39" i="14" s="1"/>
  <c r="D72" i="14"/>
  <c r="C36" i="25" s="1"/>
  <c r="D89" i="26" s="1"/>
  <c r="D31" i="14"/>
  <c r="D4" i="14" s="1"/>
  <c r="D4" i="15" s="1"/>
  <c r="E31" i="14"/>
  <c r="E4" i="14" s="1"/>
  <c r="F4" i="15" s="1"/>
  <c r="F33" i="14"/>
  <c r="F36" i="14" s="1"/>
  <c r="F39" i="14" s="1"/>
  <c r="F72" i="14"/>
  <c r="E36" i="25" s="1"/>
  <c r="F89" i="26" s="1"/>
  <c r="F104" i="14"/>
  <c r="F63" i="14" s="1"/>
  <c r="E78" i="14"/>
  <c r="E91" i="14" s="1"/>
  <c r="D78" i="14"/>
  <c r="D91" i="14" s="1"/>
  <c r="E82" i="14"/>
  <c r="E94" i="14" s="1"/>
  <c r="D82" i="14"/>
  <c r="D94" i="14" s="1"/>
  <c r="G31" i="14"/>
  <c r="G4" i="14" s="1"/>
  <c r="J4" i="15" s="1"/>
  <c r="H31" i="14"/>
  <c r="H4" i="14" s="1"/>
  <c r="E80" i="12"/>
  <c r="F80" i="12"/>
  <c r="G80" i="12"/>
  <c r="H80" i="12"/>
  <c r="D80" i="12"/>
  <c r="C42" i="12"/>
  <c r="E67" i="12"/>
  <c r="F67" i="12"/>
  <c r="G67" i="12"/>
  <c r="H67" i="12"/>
  <c r="D67" i="12"/>
  <c r="C46" i="4"/>
  <c r="C18" i="25" s="1"/>
  <c r="E102" i="12"/>
  <c r="E104" i="12" s="1"/>
  <c r="E63" i="12" s="1"/>
  <c r="D26" i="25" s="1"/>
  <c r="F102" i="12"/>
  <c r="G102" i="12"/>
  <c r="H102" i="12"/>
  <c r="D102" i="12"/>
  <c r="F101" i="12"/>
  <c r="G101" i="12"/>
  <c r="H101" i="12"/>
  <c r="F100" i="12"/>
  <c r="G100" i="12"/>
  <c r="H100" i="12"/>
  <c r="H79" i="14" l="1"/>
  <c r="H21" i="14" s="1"/>
  <c r="D116" i="26"/>
  <c r="F9" i="24"/>
  <c r="F32" i="24"/>
  <c r="N26" i="15"/>
  <c r="I32" i="24" s="1"/>
  <c r="H18" i="26"/>
  <c r="E92" i="29" s="1"/>
  <c r="F33" i="15"/>
  <c r="D56" i="25"/>
  <c r="H33" i="15"/>
  <c r="E56" i="25"/>
  <c r="F140" i="26" s="1"/>
  <c r="H84" i="14"/>
  <c r="D33" i="15"/>
  <c r="C56" i="25"/>
  <c r="D140" i="26" s="1"/>
  <c r="H17" i="26"/>
  <c r="H21" i="26"/>
  <c r="E95" i="29" s="1"/>
  <c r="H20" i="26"/>
  <c r="E94" i="29" s="1"/>
  <c r="H27" i="26"/>
  <c r="E101" i="29" s="1"/>
  <c r="H23" i="26"/>
  <c r="E97" i="29" s="1"/>
  <c r="G37" i="25"/>
  <c r="H90" i="26" s="1"/>
  <c r="H19" i="26" s="1"/>
  <c r="E93" i="29" s="1"/>
  <c r="D88" i="26"/>
  <c r="D18" i="26" s="1"/>
  <c r="E52" i="29" s="1"/>
  <c r="C37" i="25"/>
  <c r="D90" i="26" s="1"/>
  <c r="H36" i="25"/>
  <c r="E103" i="28" s="1"/>
  <c r="K36" i="25"/>
  <c r="E178" i="28" s="1"/>
  <c r="E89" i="26"/>
  <c r="J36" i="25"/>
  <c r="E153" i="28" s="1"/>
  <c r="I36" i="25"/>
  <c r="E128" i="28" s="1"/>
  <c r="L33" i="15"/>
  <c r="G39" i="24" s="1"/>
  <c r="G56" i="25"/>
  <c r="H140" i="26" s="1"/>
  <c r="J33" i="15"/>
  <c r="F56" i="25"/>
  <c r="G140" i="26" s="1"/>
  <c r="G88" i="26"/>
  <c r="G18" i="26" s="1"/>
  <c r="E82" i="29" s="1"/>
  <c r="F37" i="25"/>
  <c r="G90" i="26" s="1"/>
  <c r="E88" i="26"/>
  <c r="I35" i="25"/>
  <c r="E127" i="28" s="1"/>
  <c r="D37" i="25"/>
  <c r="J35" i="25"/>
  <c r="E152" i="28" s="1"/>
  <c r="K35" i="25"/>
  <c r="E177" i="28" s="1"/>
  <c r="H35" i="25"/>
  <c r="E102" i="28" s="1"/>
  <c r="F88" i="26"/>
  <c r="E37" i="25"/>
  <c r="F90" i="26" s="1"/>
  <c r="E118" i="26"/>
  <c r="D10" i="26"/>
  <c r="E7" i="29" s="1"/>
  <c r="D4" i="26"/>
  <c r="D14" i="26"/>
  <c r="E11" i="29" s="1"/>
  <c r="D7" i="26"/>
  <c r="E4" i="29" s="1"/>
  <c r="D8" i="26"/>
  <c r="E5" i="29" s="1"/>
  <c r="D104" i="12"/>
  <c r="D63" i="12" s="1"/>
  <c r="C26" i="25" s="1"/>
  <c r="D118" i="26" s="1"/>
  <c r="D69" i="14"/>
  <c r="H92" i="14"/>
  <c r="H93" i="14" s="1"/>
  <c r="E69" i="14"/>
  <c r="E164" i="22"/>
  <c r="L4" i="15"/>
  <c r="G9" i="24" s="1"/>
  <c r="E178" i="22"/>
  <c r="L21" i="15"/>
  <c r="G21" i="24" s="1"/>
  <c r="E33" i="15"/>
  <c r="E56" i="22"/>
  <c r="H69" i="14"/>
  <c r="E20" i="22"/>
  <c r="E92" i="22"/>
  <c r="G83" i="14"/>
  <c r="G22" i="14" s="1"/>
  <c r="J22" i="15" s="1"/>
  <c r="G36" i="14"/>
  <c r="G39" i="14" s="1"/>
  <c r="G76" i="14" s="1"/>
  <c r="G79" i="14" s="1"/>
  <c r="G21" i="14" s="1"/>
  <c r="J21" i="15" s="1"/>
  <c r="E128" i="22"/>
  <c r="F83" i="14"/>
  <c r="F22" i="14" s="1"/>
  <c r="H22" i="15" s="1"/>
  <c r="G69" i="14"/>
  <c r="D83" i="14"/>
  <c r="D22" i="14" s="1"/>
  <c r="D22" i="15" s="1"/>
  <c r="H83" i="14"/>
  <c r="H22" i="14" s="1"/>
  <c r="F76" i="14"/>
  <c r="F69" i="14"/>
  <c r="D75" i="14"/>
  <c r="D20" i="14" s="1"/>
  <c r="D20" i="15" s="1"/>
  <c r="D89" i="14"/>
  <c r="D95" i="14" s="1"/>
  <c r="D96" i="14" s="1"/>
  <c r="G89" i="14"/>
  <c r="G75" i="14"/>
  <c r="G20" i="14" s="1"/>
  <c r="J20" i="15" s="1"/>
  <c r="D76" i="14"/>
  <c r="E75" i="14"/>
  <c r="E20" i="14" s="1"/>
  <c r="F20" i="15" s="1"/>
  <c r="E89" i="14"/>
  <c r="E95" i="14" s="1"/>
  <c r="E96" i="14" s="1"/>
  <c r="H75" i="14"/>
  <c r="H20" i="14" s="1"/>
  <c r="H89" i="14"/>
  <c r="H95" i="14" s="1"/>
  <c r="H96" i="14" s="1"/>
  <c r="F75" i="14"/>
  <c r="F20" i="14" s="1"/>
  <c r="H20" i="15" s="1"/>
  <c r="F89" i="14"/>
  <c r="E83" i="14"/>
  <c r="E22" i="14" s="1"/>
  <c r="F22" i="15" s="1"/>
  <c r="E84" i="14"/>
  <c r="E79" i="14"/>
  <c r="E21" i="14" s="1"/>
  <c r="F21" i="15" s="1"/>
  <c r="E92" i="14"/>
  <c r="E93" i="14" s="1"/>
  <c r="F104" i="12"/>
  <c r="F63" i="12" s="1"/>
  <c r="H104" i="12"/>
  <c r="H63" i="12" s="1"/>
  <c r="G104" i="12"/>
  <c r="G63" i="12" s="1"/>
  <c r="E69" i="12"/>
  <c r="E81" i="12"/>
  <c r="F81" i="12"/>
  <c r="G81" i="12"/>
  <c r="H81" i="12"/>
  <c r="D81" i="12"/>
  <c r="E77" i="12"/>
  <c r="F77" i="12"/>
  <c r="G77" i="12"/>
  <c r="H77" i="12"/>
  <c r="D77" i="12"/>
  <c r="E73" i="12"/>
  <c r="F73" i="12"/>
  <c r="G73" i="12"/>
  <c r="H73" i="12"/>
  <c r="H56" i="12" s="1"/>
  <c r="D73" i="12"/>
  <c r="E29" i="12"/>
  <c r="F29" i="12"/>
  <c r="G29" i="12"/>
  <c r="H29" i="12"/>
  <c r="E30" i="12"/>
  <c r="F30" i="12"/>
  <c r="G30" i="12"/>
  <c r="H30" i="12"/>
  <c r="F39" i="24" l="1"/>
  <c r="N33" i="15"/>
  <c r="I39" i="24" s="1"/>
  <c r="N4" i="15"/>
  <c r="I9" i="24" s="1"/>
  <c r="F20" i="24"/>
  <c r="F22" i="24"/>
  <c r="D19" i="26"/>
  <c r="E53" i="29" s="1"/>
  <c r="F18" i="26"/>
  <c r="E72" i="29" s="1"/>
  <c r="E18" i="26"/>
  <c r="E62" i="29" s="1"/>
  <c r="G84" i="14"/>
  <c r="F19" i="26"/>
  <c r="E73" i="29" s="1"/>
  <c r="J37" i="25"/>
  <c r="E154" i="28" s="1"/>
  <c r="I37" i="25"/>
  <c r="E129" i="28" s="1"/>
  <c r="E90" i="26"/>
  <c r="E19" i="26" s="1"/>
  <c r="E63" i="29" s="1"/>
  <c r="K37" i="25"/>
  <c r="E179" i="28" s="1"/>
  <c r="H37" i="25"/>
  <c r="E104" i="28" s="1"/>
  <c r="D17" i="26"/>
  <c r="D20" i="26"/>
  <c r="E54" i="29" s="1"/>
  <c r="D27" i="26"/>
  <c r="E61" i="29" s="1"/>
  <c r="D23" i="26"/>
  <c r="E57" i="29" s="1"/>
  <c r="D21" i="26"/>
  <c r="E55" i="29" s="1"/>
  <c r="G92" i="14"/>
  <c r="G93" i="14" s="1"/>
  <c r="F27" i="26"/>
  <c r="E81" i="29" s="1"/>
  <c r="F21" i="26"/>
  <c r="E75" i="29" s="1"/>
  <c r="F23" i="26"/>
  <c r="E77" i="29" s="1"/>
  <c r="F17" i="26"/>
  <c r="F20" i="26"/>
  <c r="E74" i="29" s="1"/>
  <c r="E17" i="26"/>
  <c r="E21" i="26"/>
  <c r="E65" i="29" s="1"/>
  <c r="E20" i="26"/>
  <c r="E64" i="29" s="1"/>
  <c r="E27" i="26"/>
  <c r="E71" i="29" s="1"/>
  <c r="E23" i="26"/>
  <c r="E67" i="29" s="1"/>
  <c r="E140" i="26"/>
  <c r="I56" i="25"/>
  <c r="E147" i="28" s="1"/>
  <c r="H56" i="25"/>
  <c r="E122" i="28" s="1"/>
  <c r="K56" i="25"/>
  <c r="E197" i="28" s="1"/>
  <c r="J56" i="25"/>
  <c r="E172" i="28" s="1"/>
  <c r="G20" i="26"/>
  <c r="E84" i="29" s="1"/>
  <c r="G27" i="26"/>
  <c r="E91" i="29" s="1"/>
  <c r="G21" i="26"/>
  <c r="E85" i="29" s="1"/>
  <c r="G23" i="26"/>
  <c r="E87" i="29" s="1"/>
  <c r="G17" i="26"/>
  <c r="G19" i="26"/>
  <c r="E83" i="29" s="1"/>
  <c r="K26" i="15"/>
  <c r="G5" i="25"/>
  <c r="I26" i="15"/>
  <c r="F5" i="25"/>
  <c r="K33" i="15"/>
  <c r="G26" i="25"/>
  <c r="H118" i="26" s="1"/>
  <c r="G26" i="15"/>
  <c r="E5" i="25"/>
  <c r="G33" i="15"/>
  <c r="E26" i="25"/>
  <c r="I33" i="15"/>
  <c r="F26" i="25"/>
  <c r="G118" i="26" s="1"/>
  <c r="E26" i="15"/>
  <c r="D5" i="25"/>
  <c r="H5" i="25" s="1"/>
  <c r="H26" i="25"/>
  <c r="E22" i="28" s="1"/>
  <c r="D69" i="12"/>
  <c r="C33" i="15"/>
  <c r="F31" i="24" s="1"/>
  <c r="E177" i="22"/>
  <c r="L20" i="15"/>
  <c r="G20" i="24" s="1"/>
  <c r="E179" i="22"/>
  <c r="L22" i="15"/>
  <c r="G22" i="24" s="1"/>
  <c r="I27" i="15"/>
  <c r="G27" i="15"/>
  <c r="E27" i="15"/>
  <c r="K27" i="15"/>
  <c r="F78" i="12"/>
  <c r="F91" i="12" s="1"/>
  <c r="G82" i="12"/>
  <c r="G94" i="12" s="1"/>
  <c r="H69" i="12"/>
  <c r="F69" i="12"/>
  <c r="G69" i="12"/>
  <c r="E69" i="22"/>
  <c r="E141" i="22"/>
  <c r="E71" i="22"/>
  <c r="E33" i="22"/>
  <c r="E35" i="22"/>
  <c r="E142" i="22"/>
  <c r="E143" i="22"/>
  <c r="E107" i="22"/>
  <c r="E70" i="22"/>
  <c r="E105" i="22"/>
  <c r="H39" i="12"/>
  <c r="H33" i="12" s="1"/>
  <c r="H36" i="12" s="1"/>
  <c r="G39" i="12"/>
  <c r="G76" i="12" s="1"/>
  <c r="F39" i="12"/>
  <c r="F33" i="12" s="1"/>
  <c r="D39" i="12"/>
  <c r="D76" i="12" s="1"/>
  <c r="D84" i="12" s="1"/>
  <c r="E39" i="12"/>
  <c r="E33" i="12" s="1"/>
  <c r="E90" i="14"/>
  <c r="E97" i="14" s="1"/>
  <c r="E24" i="14" s="1"/>
  <c r="F24" i="15" s="1"/>
  <c r="D84" i="14"/>
  <c r="D79" i="14"/>
  <c r="D21" i="14" s="1"/>
  <c r="D92" i="14"/>
  <c r="D93" i="14" s="1"/>
  <c r="F92" i="14"/>
  <c r="F93" i="14" s="1"/>
  <c r="F84" i="14"/>
  <c r="F79" i="14"/>
  <c r="F21" i="14" s="1"/>
  <c r="H21" i="15" s="1"/>
  <c r="F95" i="14"/>
  <c r="F96" i="14" s="1"/>
  <c r="F90" i="14"/>
  <c r="D90" i="14"/>
  <c r="G95" i="14"/>
  <c r="G96" i="14" s="1"/>
  <c r="G90" i="14"/>
  <c r="H90" i="14"/>
  <c r="H97" i="14" s="1"/>
  <c r="H24" i="14" s="1"/>
  <c r="L24" i="15" s="1"/>
  <c r="D78" i="12"/>
  <c r="D91" i="12" s="1"/>
  <c r="E78" i="12"/>
  <c r="E91" i="12" s="1"/>
  <c r="E31" i="12"/>
  <c r="E4" i="12" s="1"/>
  <c r="E4" i="15" s="1"/>
  <c r="F82" i="12"/>
  <c r="F56" i="12"/>
  <c r="G74" i="12"/>
  <c r="G88" i="12" s="1"/>
  <c r="H78" i="12"/>
  <c r="H91" i="12" s="1"/>
  <c r="D31" i="12"/>
  <c r="D4" i="12" s="1"/>
  <c r="G56" i="12"/>
  <c r="H74" i="12"/>
  <c r="H88" i="12" s="1"/>
  <c r="D82" i="12"/>
  <c r="E82" i="12"/>
  <c r="G31" i="12"/>
  <c r="G4" i="12" s="1"/>
  <c r="I4" i="15" s="1"/>
  <c r="D56" i="12"/>
  <c r="D74" i="12"/>
  <c r="D88" i="12" s="1"/>
  <c r="E74" i="12"/>
  <c r="E88" i="12" s="1"/>
  <c r="E56" i="12"/>
  <c r="F74" i="12"/>
  <c r="F88" i="12" s="1"/>
  <c r="G78" i="12"/>
  <c r="G91" i="12" s="1"/>
  <c r="H82" i="12"/>
  <c r="F31" i="12"/>
  <c r="F4" i="12" s="1"/>
  <c r="G4" i="15" s="1"/>
  <c r="H31" i="12"/>
  <c r="H4" i="12" s="1"/>
  <c r="H72" i="12"/>
  <c r="G6" i="25" s="1"/>
  <c r="H76" i="26" s="1"/>
  <c r="G72" i="12"/>
  <c r="F6" i="25" s="1"/>
  <c r="G76" i="26" s="1"/>
  <c r="F72" i="12"/>
  <c r="E6" i="25" s="1"/>
  <c r="F76" i="26" s="1"/>
  <c r="D72" i="12"/>
  <c r="C6" i="25" s="1"/>
  <c r="E72" i="12"/>
  <c r="D6" i="25" s="1"/>
  <c r="H12" i="11"/>
  <c r="H11" i="11"/>
  <c r="H9" i="11"/>
  <c r="H10" i="11"/>
  <c r="H7" i="11"/>
  <c r="H8" i="11"/>
  <c r="H6" i="11"/>
  <c r="H5" i="11"/>
  <c r="H4" i="11"/>
  <c r="H3" i="11"/>
  <c r="G71" i="6"/>
  <c r="G64" i="10"/>
  <c r="G53" i="10"/>
  <c r="G60" i="25" s="1"/>
  <c r="G42" i="10"/>
  <c r="G59" i="25" s="1"/>
  <c r="G22" i="10"/>
  <c r="G31" i="10" s="1"/>
  <c r="G34" i="10" s="1"/>
  <c r="G58" i="25" s="1"/>
  <c r="G61" i="25" s="1"/>
  <c r="F64" i="10"/>
  <c r="F53" i="10"/>
  <c r="F60" i="25" s="1"/>
  <c r="F42" i="10"/>
  <c r="F59" i="25" s="1"/>
  <c r="F31" i="10"/>
  <c r="F34" i="10" s="1"/>
  <c r="F58" i="25" s="1"/>
  <c r="F61" i="25" s="1"/>
  <c r="F22" i="10"/>
  <c r="E64" i="10"/>
  <c r="E53" i="10"/>
  <c r="E60" i="25" s="1"/>
  <c r="E42" i="10"/>
  <c r="E59" i="25" s="1"/>
  <c r="E22" i="10"/>
  <c r="E31" i="10" s="1"/>
  <c r="E34" i="10" s="1"/>
  <c r="E58" i="25" s="1"/>
  <c r="C64" i="10"/>
  <c r="D64" i="10"/>
  <c r="D53" i="10"/>
  <c r="D60" i="25" s="1"/>
  <c r="D42" i="10"/>
  <c r="D59" i="25" s="1"/>
  <c r="D22" i="10"/>
  <c r="D31" i="10" s="1"/>
  <c r="D34" i="10" s="1"/>
  <c r="D58" i="25" s="1"/>
  <c r="G25" i="25" l="1"/>
  <c r="H103" i="26" s="1"/>
  <c r="H60" i="12"/>
  <c r="D55" i="25"/>
  <c r="E60" i="14"/>
  <c r="D61" i="25"/>
  <c r="C55" i="25"/>
  <c r="D125" i="26" s="1"/>
  <c r="D60" i="14"/>
  <c r="E55" i="25"/>
  <c r="F125" i="26" s="1"/>
  <c r="F60" i="14"/>
  <c r="E61" i="25"/>
  <c r="F55" i="25"/>
  <c r="G125" i="26" s="1"/>
  <c r="G60" i="14"/>
  <c r="G55" i="25"/>
  <c r="H125" i="26" s="1"/>
  <c r="H60" i="14"/>
  <c r="N22" i="15"/>
  <c r="I22" i="24" s="1"/>
  <c r="G25" i="24"/>
  <c r="M27" i="15"/>
  <c r="I25" i="24" s="1"/>
  <c r="G31" i="24"/>
  <c r="M33" i="15"/>
  <c r="I31" i="24" s="1"/>
  <c r="G24" i="24"/>
  <c r="M26" i="15"/>
  <c r="I24" i="24" s="1"/>
  <c r="N20" i="15"/>
  <c r="I20" i="24" s="1"/>
  <c r="J26" i="25"/>
  <c r="E72" i="28" s="1"/>
  <c r="H76" i="12"/>
  <c r="H79" i="12" s="1"/>
  <c r="H21" i="12" s="1"/>
  <c r="G83" i="12"/>
  <c r="G22" i="12" s="1"/>
  <c r="I22" i="15" s="1"/>
  <c r="F76" i="12"/>
  <c r="F84" i="12" s="1"/>
  <c r="E76" i="12"/>
  <c r="E84" i="12" s="1"/>
  <c r="G75" i="26"/>
  <c r="G5" i="26" s="1"/>
  <c r="E32" i="29" s="1"/>
  <c r="F7" i="25"/>
  <c r="G77" i="26" s="1"/>
  <c r="E76" i="26"/>
  <c r="I6" i="25"/>
  <c r="E28" i="28" s="1"/>
  <c r="K6" i="25"/>
  <c r="E78" i="28" s="1"/>
  <c r="H6" i="25"/>
  <c r="E3" i="28" s="1"/>
  <c r="J6" i="25"/>
  <c r="E53" i="28" s="1"/>
  <c r="F118" i="26"/>
  <c r="I26" i="25"/>
  <c r="E47" i="28" s="1"/>
  <c r="K26" i="25"/>
  <c r="E97" i="28" s="1"/>
  <c r="E75" i="26"/>
  <c r="J5" i="25"/>
  <c r="E52" i="28" s="1"/>
  <c r="D7" i="25"/>
  <c r="K5" i="25"/>
  <c r="E77" i="28" s="1"/>
  <c r="E2" i="28"/>
  <c r="I5" i="25"/>
  <c r="E27" i="28" s="1"/>
  <c r="D76" i="26"/>
  <c r="D5" i="26" s="1"/>
  <c r="E2" i="29" s="1"/>
  <c r="C7" i="25"/>
  <c r="D77" i="26" s="1"/>
  <c r="D6" i="26" s="1"/>
  <c r="E3" i="29" s="1"/>
  <c r="H75" i="26"/>
  <c r="H5" i="26" s="1"/>
  <c r="E42" i="29" s="1"/>
  <c r="G7" i="25"/>
  <c r="H77" i="26" s="1"/>
  <c r="F75" i="26"/>
  <c r="E7" i="25"/>
  <c r="F77" i="26" s="1"/>
  <c r="E34" i="22"/>
  <c r="D21" i="15"/>
  <c r="G97" i="14"/>
  <c r="G24" i="14" s="1"/>
  <c r="J24" i="15" s="1"/>
  <c r="G33" i="12"/>
  <c r="G36" i="12" s="1"/>
  <c r="E146" i="22"/>
  <c r="K4" i="15"/>
  <c r="E2" i="22"/>
  <c r="C4" i="15"/>
  <c r="F2" i="24" s="1"/>
  <c r="E38" i="22"/>
  <c r="E74" i="22"/>
  <c r="E110" i="22"/>
  <c r="E106" i="22"/>
  <c r="E73" i="22"/>
  <c r="E181" i="22"/>
  <c r="D33" i="12"/>
  <c r="D36" i="12" s="1"/>
  <c r="D97" i="14"/>
  <c r="D24" i="14" s="1"/>
  <c r="D24" i="15" s="1"/>
  <c r="F97" i="14"/>
  <c r="F24" i="14" s="1"/>
  <c r="H24" i="15" s="1"/>
  <c r="G54" i="10"/>
  <c r="G59" i="10" s="1"/>
  <c r="F54" i="10"/>
  <c r="F59" i="10" s="1"/>
  <c r="E36" i="12"/>
  <c r="G84" i="12"/>
  <c r="G79" i="12"/>
  <c r="G21" i="12" s="1"/>
  <c r="I21" i="15" s="1"/>
  <c r="H89" i="12"/>
  <c r="H95" i="12" s="1"/>
  <c r="H75" i="12"/>
  <c r="H20" i="12" s="1"/>
  <c r="H94" i="12"/>
  <c r="H83" i="12"/>
  <c r="H22" i="12" s="1"/>
  <c r="E89" i="12"/>
  <c r="E95" i="12" s="1"/>
  <c r="E75" i="12"/>
  <c r="E20" i="12" s="1"/>
  <c r="E20" i="15" s="1"/>
  <c r="E94" i="12"/>
  <c r="E83" i="12"/>
  <c r="E22" i="12" s="1"/>
  <c r="E22" i="15" s="1"/>
  <c r="E79" i="12"/>
  <c r="E21" i="12" s="1"/>
  <c r="E21" i="15" s="1"/>
  <c r="F94" i="12"/>
  <c r="F83" i="12"/>
  <c r="F22" i="12" s="1"/>
  <c r="G22" i="15" s="1"/>
  <c r="D79" i="12"/>
  <c r="D21" i="12" s="1"/>
  <c r="F89" i="12"/>
  <c r="F95" i="12" s="1"/>
  <c r="F75" i="12"/>
  <c r="F20" i="12" s="1"/>
  <c r="G20" i="15" s="1"/>
  <c r="D89" i="12"/>
  <c r="D95" i="12" s="1"/>
  <c r="D75" i="12"/>
  <c r="D20" i="12" s="1"/>
  <c r="G89" i="12"/>
  <c r="G95" i="12" s="1"/>
  <c r="G96" i="12" s="1"/>
  <c r="G75" i="12"/>
  <c r="G20" i="12" s="1"/>
  <c r="I20" i="15" s="1"/>
  <c r="F36" i="12"/>
  <c r="D94" i="12"/>
  <c r="D83" i="12"/>
  <c r="D22" i="12" s="1"/>
  <c r="C22" i="15" s="1"/>
  <c r="F18" i="24" s="1"/>
  <c r="H84" i="12"/>
  <c r="D92" i="12"/>
  <c r="D93" i="12" s="1"/>
  <c r="E54" i="10"/>
  <c r="E59" i="10" s="1"/>
  <c r="D54" i="10"/>
  <c r="D59" i="10" s="1"/>
  <c r="G60" i="9"/>
  <c r="G48" i="9"/>
  <c r="G48" i="25" s="1"/>
  <c r="G38" i="9"/>
  <c r="G31" i="9"/>
  <c r="F60" i="9"/>
  <c r="F48" i="9"/>
  <c r="F48" i="25" s="1"/>
  <c r="F38" i="9"/>
  <c r="E60" i="9"/>
  <c r="E48" i="9"/>
  <c r="E48" i="25" s="1"/>
  <c r="E38" i="9"/>
  <c r="D60" i="9"/>
  <c r="D48" i="9"/>
  <c r="D48" i="25" s="1"/>
  <c r="D38" i="9"/>
  <c r="E49" i="25" l="1"/>
  <c r="F139" i="26" s="1"/>
  <c r="F53" i="14"/>
  <c r="F58" i="14" s="1"/>
  <c r="F61" i="14" s="1"/>
  <c r="H133" i="26"/>
  <c r="H52" i="14"/>
  <c r="E138" i="26"/>
  <c r="G47" i="25"/>
  <c r="H137" i="26" s="1"/>
  <c r="H42" i="14"/>
  <c r="F62" i="14"/>
  <c r="F14" i="14" s="1"/>
  <c r="E50" i="25"/>
  <c r="F135" i="26" s="1"/>
  <c r="F138" i="26"/>
  <c r="D49" i="25"/>
  <c r="E53" i="14"/>
  <c r="E58" i="14" s="1"/>
  <c r="E61" i="14" s="1"/>
  <c r="E62" i="14" s="1"/>
  <c r="E14" i="14" s="1"/>
  <c r="F47" i="25"/>
  <c r="G137" i="26" s="1"/>
  <c r="G42" i="14"/>
  <c r="E47" i="25"/>
  <c r="F137" i="26" s="1"/>
  <c r="F66" i="26" s="1"/>
  <c r="E252" i="29" s="1"/>
  <c r="F42" i="14"/>
  <c r="G138" i="26"/>
  <c r="H138" i="26"/>
  <c r="D47" i="25"/>
  <c r="E42" i="14"/>
  <c r="F49" i="25"/>
  <c r="G139" i="26" s="1"/>
  <c r="G53" i="14"/>
  <c r="G58" i="14" s="1"/>
  <c r="G61" i="14" s="1"/>
  <c r="G49" i="25"/>
  <c r="H139" i="26" s="1"/>
  <c r="H53" i="14"/>
  <c r="H58" i="14" s="1"/>
  <c r="H61" i="14" s="1"/>
  <c r="H62" i="14" s="1"/>
  <c r="H14" i="14" s="1"/>
  <c r="G62" i="14"/>
  <c r="G14" i="14" s="1"/>
  <c r="I55" i="25"/>
  <c r="E146" i="28" s="1"/>
  <c r="K55" i="25"/>
  <c r="E196" i="28" s="1"/>
  <c r="E125" i="26"/>
  <c r="J55" i="25"/>
  <c r="E171" i="28" s="1"/>
  <c r="H55" i="25"/>
  <c r="E121" i="28" s="1"/>
  <c r="G2" i="24"/>
  <c r="M4" i="15"/>
  <c r="I2" i="24" s="1"/>
  <c r="F21" i="24"/>
  <c r="N21" i="15"/>
  <c r="I21" i="24" s="1"/>
  <c r="F79" i="12"/>
  <c r="F21" i="12" s="1"/>
  <c r="G21" i="15" s="1"/>
  <c r="H6" i="26"/>
  <c r="E43" i="29" s="1"/>
  <c r="G6" i="26"/>
  <c r="E33" i="29" s="1"/>
  <c r="E5" i="26"/>
  <c r="E12" i="29" s="1"/>
  <c r="E145" i="22"/>
  <c r="E125" i="22"/>
  <c r="F4" i="26"/>
  <c r="F14" i="26"/>
  <c r="E31" i="29" s="1"/>
  <c r="F7" i="26"/>
  <c r="E24" i="29" s="1"/>
  <c r="F8" i="26"/>
  <c r="E25" i="29" s="1"/>
  <c r="F10" i="26"/>
  <c r="E27" i="29" s="1"/>
  <c r="F5" i="26"/>
  <c r="E22" i="29" s="1"/>
  <c r="H7" i="25"/>
  <c r="E4" i="28" s="1"/>
  <c r="E77" i="26"/>
  <c r="E6" i="26" s="1"/>
  <c r="E13" i="29" s="1"/>
  <c r="I7" i="25"/>
  <c r="E29" i="28" s="1"/>
  <c r="K7" i="25"/>
  <c r="E79" i="28" s="1"/>
  <c r="J7" i="25"/>
  <c r="E54" i="28" s="1"/>
  <c r="F6" i="26"/>
  <c r="E23" i="29" s="1"/>
  <c r="H4" i="26"/>
  <c r="H14" i="26"/>
  <c r="E51" i="29" s="1"/>
  <c r="H8" i="26"/>
  <c r="E45" i="29" s="1"/>
  <c r="H10" i="26"/>
  <c r="E47" i="29" s="1"/>
  <c r="H7" i="26"/>
  <c r="E44" i="29" s="1"/>
  <c r="E7" i="26"/>
  <c r="E14" i="29" s="1"/>
  <c r="E8" i="26"/>
  <c r="E15" i="29" s="1"/>
  <c r="E14" i="26"/>
  <c r="E21" i="29" s="1"/>
  <c r="E4" i="26"/>
  <c r="E10" i="26"/>
  <c r="E17" i="29" s="1"/>
  <c r="G7" i="26"/>
  <c r="E34" i="29" s="1"/>
  <c r="G4" i="26"/>
  <c r="G10" i="26"/>
  <c r="E37" i="29" s="1"/>
  <c r="G8" i="26"/>
  <c r="E35" i="29" s="1"/>
  <c r="G14" i="26"/>
  <c r="E41" i="29" s="1"/>
  <c r="E159" i="22"/>
  <c r="K20" i="15"/>
  <c r="E161" i="22"/>
  <c r="K22" i="15"/>
  <c r="E160" i="22"/>
  <c r="K21" i="15"/>
  <c r="E15" i="22"/>
  <c r="C20" i="15"/>
  <c r="F16" i="24" s="1"/>
  <c r="E16" i="22"/>
  <c r="C21" i="15"/>
  <c r="F17" i="24" s="1"/>
  <c r="E87" i="22"/>
  <c r="E88" i="22"/>
  <c r="E123" i="22"/>
  <c r="E52" i="22"/>
  <c r="E51" i="22"/>
  <c r="E17" i="22"/>
  <c r="E89" i="22"/>
  <c r="E53" i="22"/>
  <c r="E124" i="22"/>
  <c r="E109" i="22"/>
  <c r="E37" i="22"/>
  <c r="G61" i="9"/>
  <c r="F61" i="9"/>
  <c r="G32" i="9"/>
  <c r="F90" i="12"/>
  <c r="D96" i="12"/>
  <c r="E90" i="12"/>
  <c r="G90" i="12"/>
  <c r="E96" i="12"/>
  <c r="H96" i="12"/>
  <c r="F96" i="12"/>
  <c r="D90" i="12"/>
  <c r="G92" i="12"/>
  <c r="G93" i="12" s="1"/>
  <c r="H92" i="12"/>
  <c r="H93" i="12" s="1"/>
  <c r="F92" i="12"/>
  <c r="F93" i="12" s="1"/>
  <c r="E92" i="12"/>
  <c r="E93" i="12" s="1"/>
  <c r="H90" i="12"/>
  <c r="D61" i="9"/>
  <c r="E61" i="9"/>
  <c r="C53" i="10"/>
  <c r="C60" i="25" s="1"/>
  <c r="C42" i="10"/>
  <c r="C59" i="25" s="1"/>
  <c r="C22" i="10"/>
  <c r="C31" i="10" s="1"/>
  <c r="C34" i="10" s="1"/>
  <c r="C58" i="25" s="1"/>
  <c r="C60" i="9"/>
  <c r="C48" i="9"/>
  <c r="C48" i="25" s="1"/>
  <c r="C38" i="9"/>
  <c r="L14" i="15" l="1"/>
  <c r="E173" i="22"/>
  <c r="D138" i="26"/>
  <c r="C47" i="25"/>
  <c r="D137" i="26" s="1"/>
  <c r="D42" i="14"/>
  <c r="I59" i="25"/>
  <c r="E149" i="28" s="1"/>
  <c r="H59" i="25"/>
  <c r="E124" i="28" s="1"/>
  <c r="K59" i="25"/>
  <c r="E199" i="28" s="1"/>
  <c r="J59" i="25"/>
  <c r="E174" i="28" s="1"/>
  <c r="J14" i="15"/>
  <c r="E137" i="22"/>
  <c r="G50" i="25"/>
  <c r="H135" i="26" s="1"/>
  <c r="H68" i="26" s="1"/>
  <c r="E268" i="29" s="1"/>
  <c r="F64" i="14"/>
  <c r="F65" i="14" s="1"/>
  <c r="F16" i="14" s="1"/>
  <c r="H32" i="15"/>
  <c r="G43" i="14"/>
  <c r="M34" i="27" s="1"/>
  <c r="H14" i="15"/>
  <c r="E101" i="22"/>
  <c r="J48" i="25"/>
  <c r="E164" i="28" s="1"/>
  <c r="I48" i="25"/>
  <c r="E139" i="28" s="1"/>
  <c r="H55" i="14"/>
  <c r="H57" i="14" s="1"/>
  <c r="H59" i="14" s="1"/>
  <c r="H13" i="14" s="1"/>
  <c r="H54" i="14"/>
  <c r="H12" i="14" s="1"/>
  <c r="F14" i="15"/>
  <c r="E65" i="22"/>
  <c r="H67" i="26"/>
  <c r="E267" i="29" s="1"/>
  <c r="E139" i="26"/>
  <c r="H48" i="25"/>
  <c r="E114" i="28" s="1"/>
  <c r="H60" i="25"/>
  <c r="E125" i="28" s="1"/>
  <c r="J60" i="25"/>
  <c r="E175" i="28" s="1"/>
  <c r="I60" i="25"/>
  <c r="E150" i="28" s="1"/>
  <c r="K60" i="25"/>
  <c r="E200" i="28" s="1"/>
  <c r="G52" i="25"/>
  <c r="H123" i="26" s="1"/>
  <c r="H46" i="14"/>
  <c r="C49" i="25"/>
  <c r="D139" i="26" s="1"/>
  <c r="D53" i="14"/>
  <c r="D58" i="14" s="1"/>
  <c r="D61" i="14" s="1"/>
  <c r="D62" i="14" s="1"/>
  <c r="D14" i="14" s="1"/>
  <c r="F43" i="14"/>
  <c r="L34" i="27" s="1"/>
  <c r="E64" i="14"/>
  <c r="E65" i="14" s="1"/>
  <c r="E16" i="14" s="1"/>
  <c r="F32" i="15"/>
  <c r="F50" i="25"/>
  <c r="G135" i="26" s="1"/>
  <c r="G68" i="26" s="1"/>
  <c r="E261" i="29" s="1"/>
  <c r="G64" i="14"/>
  <c r="G65" i="14" s="1"/>
  <c r="G16" i="14" s="1"/>
  <c r="J32" i="15"/>
  <c r="H43" i="14"/>
  <c r="N34" i="27" s="1"/>
  <c r="F67" i="26"/>
  <c r="E253" i="29" s="1"/>
  <c r="H64" i="14"/>
  <c r="H65" i="14" s="1"/>
  <c r="H16" i="14" s="1"/>
  <c r="L32" i="15"/>
  <c r="G38" i="24" s="1"/>
  <c r="D50" i="25"/>
  <c r="C61" i="25"/>
  <c r="I58" i="25"/>
  <c r="E148" i="28" s="1"/>
  <c r="K58" i="25"/>
  <c r="E198" i="28" s="1"/>
  <c r="H58" i="25"/>
  <c r="E123" i="28" s="1"/>
  <c r="J58" i="25"/>
  <c r="E173" i="28" s="1"/>
  <c r="J47" i="25"/>
  <c r="E163" i="28" s="1"/>
  <c r="K47" i="25"/>
  <c r="E188" i="28" s="1"/>
  <c r="I47" i="25"/>
  <c r="E138" i="28" s="1"/>
  <c r="H47" i="25"/>
  <c r="E113" i="28" s="1"/>
  <c r="E137" i="26"/>
  <c r="F65" i="26"/>
  <c r="E251" i="29" s="1"/>
  <c r="F71" i="26"/>
  <c r="E257" i="29" s="1"/>
  <c r="F64" i="26"/>
  <c r="F70" i="26"/>
  <c r="E256" i="29" s="1"/>
  <c r="F69" i="26"/>
  <c r="E255" i="29" s="1"/>
  <c r="K48" i="25"/>
  <c r="E189" i="28" s="1"/>
  <c r="F68" i="26"/>
  <c r="E254" i="29" s="1"/>
  <c r="G16" i="24"/>
  <c r="M20" i="15"/>
  <c r="I16" i="24" s="1"/>
  <c r="G18" i="24"/>
  <c r="M22" i="15"/>
  <c r="I18" i="24" s="1"/>
  <c r="G17" i="24"/>
  <c r="M21" i="15"/>
  <c r="I17" i="24" s="1"/>
  <c r="D97" i="12"/>
  <c r="D24" i="12" s="1"/>
  <c r="H97" i="12"/>
  <c r="H24" i="12" s="1"/>
  <c r="K24" i="15" s="1"/>
  <c r="F97" i="12"/>
  <c r="F24" i="12" s="1"/>
  <c r="G24" i="15" s="1"/>
  <c r="E97" i="12"/>
  <c r="E24" i="12" s="1"/>
  <c r="E24" i="15" s="1"/>
  <c r="G97" i="12"/>
  <c r="G24" i="12" s="1"/>
  <c r="I24" i="15" s="1"/>
  <c r="C54" i="10"/>
  <c r="C59" i="10" s="1"/>
  <c r="C61" i="9"/>
  <c r="G49" i="8"/>
  <c r="F49" i="8"/>
  <c r="F48" i="8"/>
  <c r="G48" i="8"/>
  <c r="G38" i="8"/>
  <c r="G18" i="8"/>
  <c r="G6" i="8"/>
  <c r="G19" i="8" s="1"/>
  <c r="G21" i="8" s="1"/>
  <c r="F38" i="8"/>
  <c r="F18" i="8"/>
  <c r="F6" i="8"/>
  <c r="F19" i="8" s="1"/>
  <c r="F21" i="8" s="1"/>
  <c r="E49" i="8"/>
  <c r="E48" i="8"/>
  <c r="E38" i="8"/>
  <c r="E18" i="8"/>
  <c r="E6" i="8"/>
  <c r="E19" i="8" s="1"/>
  <c r="E21" i="8" s="1"/>
  <c r="C41" i="5"/>
  <c r="D41" i="5"/>
  <c r="E41" i="5"/>
  <c r="F41" i="5"/>
  <c r="G41" i="5"/>
  <c r="D49" i="8"/>
  <c r="D48" i="8"/>
  <c r="D38" i="8"/>
  <c r="D18" i="8"/>
  <c r="D6" i="8"/>
  <c r="C49" i="8"/>
  <c r="C48" i="8"/>
  <c r="C38" i="8"/>
  <c r="C18" i="8"/>
  <c r="C6" i="8"/>
  <c r="G63" i="6"/>
  <c r="G30" i="25" s="1"/>
  <c r="G51" i="6"/>
  <c r="G29" i="25" s="1"/>
  <c r="G21" i="6"/>
  <c r="G28" i="6" s="1"/>
  <c r="G32" i="6" s="1"/>
  <c r="G28" i="25" s="1"/>
  <c r="G31" i="25" s="1"/>
  <c r="G52" i="5"/>
  <c r="G51" i="5"/>
  <c r="G15" i="5"/>
  <c r="G6" i="5"/>
  <c r="G57" i="4"/>
  <c r="G46" i="4"/>
  <c r="G18" i="25" s="1"/>
  <c r="G37" i="4"/>
  <c r="G30" i="4"/>
  <c r="G18" i="4"/>
  <c r="H110" i="26" s="1"/>
  <c r="F63" i="6"/>
  <c r="F30" i="25" s="1"/>
  <c r="F51" i="6"/>
  <c r="F29" i="25" s="1"/>
  <c r="F21" i="6"/>
  <c r="F28" i="6" s="1"/>
  <c r="F32" i="6" s="1"/>
  <c r="F28" i="25" s="1"/>
  <c r="F31" i="25" s="1"/>
  <c r="F52" i="5"/>
  <c r="F51" i="5"/>
  <c r="F15" i="5"/>
  <c r="F6" i="5"/>
  <c r="F57" i="4"/>
  <c r="E57" i="4"/>
  <c r="F46" i="4"/>
  <c r="F18" i="25" s="1"/>
  <c r="E46" i="4"/>
  <c r="E18" i="25" s="1"/>
  <c r="F37" i="4"/>
  <c r="F30" i="4"/>
  <c r="F18" i="4"/>
  <c r="G110" i="26" s="1"/>
  <c r="G66" i="26" l="1"/>
  <c r="E259" i="29" s="1"/>
  <c r="H66" i="26"/>
  <c r="E266" i="29" s="1"/>
  <c r="G67" i="26"/>
  <c r="E260" i="29" s="1"/>
  <c r="G42" i="12"/>
  <c r="F17" i="25"/>
  <c r="G115" i="26" s="1"/>
  <c r="G53" i="12"/>
  <c r="G58" i="12" s="1"/>
  <c r="G61" i="12" s="1"/>
  <c r="F19" i="25"/>
  <c r="G117" i="26" s="1"/>
  <c r="H53" i="12"/>
  <c r="H58" i="12" s="1"/>
  <c r="H61" i="12" s="1"/>
  <c r="H62" i="12" s="1"/>
  <c r="H14" i="12" s="1"/>
  <c r="K14" i="15" s="1"/>
  <c r="G19" i="25"/>
  <c r="H117" i="26" s="1"/>
  <c r="L16" i="15"/>
  <c r="E174" i="22"/>
  <c r="J16" i="15"/>
  <c r="E138" i="22"/>
  <c r="H53" i="26"/>
  <c r="E227" i="29" s="1"/>
  <c r="H52" i="26"/>
  <c r="H58" i="26"/>
  <c r="E232" i="29" s="1"/>
  <c r="H57" i="26"/>
  <c r="E231" i="29" s="1"/>
  <c r="H55" i="26"/>
  <c r="E229" i="29" s="1"/>
  <c r="H59" i="26"/>
  <c r="E233" i="29" s="1"/>
  <c r="H56" i="26"/>
  <c r="E230" i="29" s="1"/>
  <c r="H60" i="26"/>
  <c r="E234" i="29" s="1"/>
  <c r="H61" i="26"/>
  <c r="E235" i="29" s="1"/>
  <c r="H54" i="26"/>
  <c r="E228" i="29" s="1"/>
  <c r="K49" i="25"/>
  <c r="E190" i="28" s="1"/>
  <c r="C50" i="25"/>
  <c r="D135" i="26" s="1"/>
  <c r="D68" i="26" s="1"/>
  <c r="E240" i="29" s="1"/>
  <c r="H52" i="12"/>
  <c r="H57" i="12" s="1"/>
  <c r="H59" i="12" s="1"/>
  <c r="H13" i="12" s="1"/>
  <c r="K13" i="15" s="1"/>
  <c r="H111" i="26"/>
  <c r="H61" i="25"/>
  <c r="E126" i="28" s="1"/>
  <c r="I61" i="25"/>
  <c r="E151" i="28" s="1"/>
  <c r="J61" i="25"/>
  <c r="E176" i="28" s="1"/>
  <c r="K61" i="25"/>
  <c r="E201" i="28" s="1"/>
  <c r="G65" i="26"/>
  <c r="E258" i="29" s="1"/>
  <c r="G71" i="26"/>
  <c r="E264" i="29" s="1"/>
  <c r="G64" i="26"/>
  <c r="G70" i="26"/>
  <c r="E263" i="29" s="1"/>
  <c r="G69" i="26"/>
  <c r="E262" i="29" s="1"/>
  <c r="D14" i="15"/>
  <c r="E29" i="22"/>
  <c r="H62" i="26"/>
  <c r="E236" i="29" s="1"/>
  <c r="J49" i="25"/>
  <c r="E165" i="28" s="1"/>
  <c r="L12" i="15"/>
  <c r="E171" i="22"/>
  <c r="H16" i="15"/>
  <c r="E102" i="22"/>
  <c r="D67" i="26"/>
  <c r="E239" i="29" s="1"/>
  <c r="G116" i="26"/>
  <c r="G45" i="26" s="1"/>
  <c r="E175" i="29" s="1"/>
  <c r="F20" i="25"/>
  <c r="G113" i="26" s="1"/>
  <c r="H42" i="12"/>
  <c r="G17" i="25"/>
  <c r="H115" i="26" s="1"/>
  <c r="E135" i="26"/>
  <c r="E68" i="26" s="1"/>
  <c r="E247" i="29" s="1"/>
  <c r="I50" i="25"/>
  <c r="E141" i="28" s="1"/>
  <c r="H50" i="25"/>
  <c r="E116" i="28" s="1"/>
  <c r="K50" i="25"/>
  <c r="E191" i="28" s="1"/>
  <c r="J50" i="25"/>
  <c r="E166" i="28" s="1"/>
  <c r="I49" i="25"/>
  <c r="E140" i="28" s="1"/>
  <c r="L13" i="15"/>
  <c r="E172" i="22"/>
  <c r="H70" i="26"/>
  <c r="E270" i="29" s="1"/>
  <c r="H71" i="26"/>
  <c r="E271" i="29" s="1"/>
  <c r="H64" i="26"/>
  <c r="H65" i="26"/>
  <c r="E265" i="29" s="1"/>
  <c r="H69" i="26"/>
  <c r="E269" i="29" s="1"/>
  <c r="D32" i="15"/>
  <c r="D43" i="14"/>
  <c r="J34" i="27" s="1"/>
  <c r="D64" i="14"/>
  <c r="D65" i="14" s="1"/>
  <c r="D16" i="14" s="1"/>
  <c r="E43" i="14"/>
  <c r="K34" i="27" s="1"/>
  <c r="F116" i="26"/>
  <c r="G52" i="12"/>
  <c r="G111" i="26"/>
  <c r="F53" i="12"/>
  <c r="F58" i="12" s="1"/>
  <c r="F61" i="12" s="1"/>
  <c r="E19" i="25"/>
  <c r="F117" i="26" s="1"/>
  <c r="H116" i="26"/>
  <c r="G20" i="25"/>
  <c r="H113" i="26" s="1"/>
  <c r="F16" i="15"/>
  <c r="E66" i="22"/>
  <c r="L31" i="15"/>
  <c r="G37" i="24" s="1"/>
  <c r="H50" i="14"/>
  <c r="H70" i="14"/>
  <c r="H49" i="25"/>
  <c r="E115" i="28" s="1"/>
  <c r="E23" i="8"/>
  <c r="F32" i="14"/>
  <c r="F23" i="8"/>
  <c r="G32" i="14"/>
  <c r="G23" i="8"/>
  <c r="H32" i="14"/>
  <c r="K32" i="15"/>
  <c r="I32" i="15"/>
  <c r="E19" i="22"/>
  <c r="C24" i="15"/>
  <c r="E163" i="22"/>
  <c r="E127" i="22"/>
  <c r="E155" i="22"/>
  <c r="E55" i="22"/>
  <c r="E91" i="22"/>
  <c r="G64" i="6"/>
  <c r="G67" i="6" s="1"/>
  <c r="H64" i="12"/>
  <c r="H65" i="12" s="1"/>
  <c r="H16" i="12" s="1"/>
  <c r="K16" i="15" s="1"/>
  <c r="H43" i="12"/>
  <c r="G34" i="27" s="1"/>
  <c r="G64" i="12"/>
  <c r="G65" i="12" s="1"/>
  <c r="G16" i="12" s="1"/>
  <c r="I16" i="15" s="1"/>
  <c r="G58" i="4"/>
  <c r="H54" i="12"/>
  <c r="H12" i="12" s="1"/>
  <c r="K12" i="15" s="1"/>
  <c r="G55" i="12"/>
  <c r="G57" i="12"/>
  <c r="G31" i="4"/>
  <c r="D19" i="8"/>
  <c r="D21" i="8" s="1"/>
  <c r="F31" i="4"/>
  <c r="G16" i="5"/>
  <c r="F16" i="5"/>
  <c r="C19" i="8"/>
  <c r="C21" i="8" s="1"/>
  <c r="F64" i="6"/>
  <c r="F67" i="6" s="1"/>
  <c r="F69" i="6" s="1"/>
  <c r="F71" i="6" s="1"/>
  <c r="F58" i="4"/>
  <c r="E63" i="6"/>
  <c r="E30" i="25" s="1"/>
  <c r="E51" i="6"/>
  <c r="E29" i="25" s="1"/>
  <c r="E21" i="6"/>
  <c r="E28" i="6" s="1"/>
  <c r="E32" i="6" s="1"/>
  <c r="E28" i="25" s="1"/>
  <c r="E52" i="5"/>
  <c r="E51" i="5"/>
  <c r="E15" i="5"/>
  <c r="E6" i="5"/>
  <c r="E37" i="4"/>
  <c r="E17" i="25" s="1"/>
  <c r="F115" i="26" s="1"/>
  <c r="E30" i="4"/>
  <c r="E18" i="4"/>
  <c r="F110" i="26" s="1"/>
  <c r="E66" i="26" l="1"/>
  <c r="E245" i="29" s="1"/>
  <c r="D66" i="26"/>
  <c r="E238" i="29" s="1"/>
  <c r="G54" i="12"/>
  <c r="G12" i="12" s="1"/>
  <c r="I12" i="15" s="1"/>
  <c r="H55" i="12"/>
  <c r="G59" i="12"/>
  <c r="G13" i="12" s="1"/>
  <c r="I13" i="15" s="1"/>
  <c r="F52" i="12"/>
  <c r="F54" i="12" s="1"/>
  <c r="F12" i="12" s="1"/>
  <c r="G12" i="15" s="1"/>
  <c r="F111" i="26"/>
  <c r="E31" i="25"/>
  <c r="H85" i="14"/>
  <c r="H71" i="14"/>
  <c r="H18" i="14" s="1"/>
  <c r="F38" i="24"/>
  <c r="N32" i="15"/>
  <c r="I38" i="24" s="1"/>
  <c r="D71" i="26"/>
  <c r="E243" i="29" s="1"/>
  <c r="D64" i="26"/>
  <c r="D70" i="26"/>
  <c r="E242" i="29" s="1"/>
  <c r="D65" i="26"/>
  <c r="E237" i="29" s="1"/>
  <c r="D69" i="26"/>
  <c r="E241" i="29" s="1"/>
  <c r="G46" i="26"/>
  <c r="E176" i="29" s="1"/>
  <c r="F25" i="25"/>
  <c r="G103" i="26" s="1"/>
  <c r="G60" i="12"/>
  <c r="G46" i="12"/>
  <c r="F22" i="25"/>
  <c r="G101" i="26" s="1"/>
  <c r="G40" i="26" s="1"/>
  <c r="E141" i="29" s="1"/>
  <c r="H45" i="26"/>
  <c r="E182" i="29" s="1"/>
  <c r="H43" i="26"/>
  <c r="E180" i="29" s="1"/>
  <c r="H42" i="26"/>
  <c r="H49" i="26"/>
  <c r="E186" i="29" s="1"/>
  <c r="H48" i="26"/>
  <c r="E185" i="29" s="1"/>
  <c r="H47" i="26"/>
  <c r="E184" i="29" s="1"/>
  <c r="G44" i="26"/>
  <c r="E174" i="29" s="1"/>
  <c r="G48" i="26"/>
  <c r="E178" i="29" s="1"/>
  <c r="G49" i="26"/>
  <c r="E179" i="29" s="1"/>
  <c r="G43" i="26"/>
  <c r="E173" i="29" s="1"/>
  <c r="G42" i="26"/>
  <c r="G47" i="26"/>
  <c r="E177" i="29" s="1"/>
  <c r="H46" i="26"/>
  <c r="E183" i="29" s="1"/>
  <c r="G62" i="12"/>
  <c r="G14" i="12" s="1"/>
  <c r="D16" i="15"/>
  <c r="E30" i="22"/>
  <c r="E71" i="26"/>
  <c r="E250" i="29" s="1"/>
  <c r="E64" i="26"/>
  <c r="E70" i="26"/>
  <c r="E249" i="29" s="1"/>
  <c r="E65" i="26"/>
  <c r="E244" i="29" s="1"/>
  <c r="E69" i="26"/>
  <c r="E248" i="29" s="1"/>
  <c r="E67" i="26"/>
  <c r="E246" i="29" s="1"/>
  <c r="H46" i="12"/>
  <c r="K31" i="15" s="1"/>
  <c r="G22" i="25"/>
  <c r="H101" i="26" s="1"/>
  <c r="H40" i="26" s="1"/>
  <c r="E151" i="29" s="1"/>
  <c r="E20" i="25"/>
  <c r="F113" i="26" s="1"/>
  <c r="F45" i="26" s="1"/>
  <c r="E168" i="29" s="1"/>
  <c r="H44" i="26"/>
  <c r="E181" i="29" s="1"/>
  <c r="E27" i="8"/>
  <c r="E31" i="8" s="1"/>
  <c r="L25" i="27" s="1"/>
  <c r="E41" i="25"/>
  <c r="F96" i="26" s="1"/>
  <c r="F25" i="26" s="1"/>
  <c r="E79" i="29" s="1"/>
  <c r="C23" i="8"/>
  <c r="D32" i="14"/>
  <c r="D23" i="8"/>
  <c r="E32" i="14"/>
  <c r="F38" i="25"/>
  <c r="G35" i="14"/>
  <c r="J28" i="15"/>
  <c r="G34" i="14"/>
  <c r="G5" i="14" s="1"/>
  <c r="G27" i="8"/>
  <c r="G31" i="8" s="1"/>
  <c r="N25" i="27" s="1"/>
  <c r="G41" i="25"/>
  <c r="H96" i="26" s="1"/>
  <c r="H25" i="26" s="1"/>
  <c r="E99" i="29" s="1"/>
  <c r="F27" i="8"/>
  <c r="F31" i="8" s="1"/>
  <c r="M25" i="27" s="1"/>
  <c r="F41" i="25"/>
  <c r="G96" i="26" s="1"/>
  <c r="G25" i="26" s="1"/>
  <c r="E89" i="29" s="1"/>
  <c r="H35" i="14"/>
  <c r="L28" i="15"/>
  <c r="G34" i="24" s="1"/>
  <c r="G38" i="25"/>
  <c r="H34" i="14"/>
  <c r="H5" i="14" s="1"/>
  <c r="E38" i="25"/>
  <c r="F35" i="14"/>
  <c r="H28" i="15"/>
  <c r="F34" i="14"/>
  <c r="F5" i="14" s="1"/>
  <c r="G29" i="24"/>
  <c r="G30" i="24"/>
  <c r="I31" i="15"/>
  <c r="E117" i="22"/>
  <c r="E154" i="22"/>
  <c r="E156" i="22"/>
  <c r="E118" i="22"/>
  <c r="E153" i="22"/>
  <c r="E120" i="22"/>
  <c r="H47" i="12"/>
  <c r="G30" i="27" s="1"/>
  <c r="E58" i="4"/>
  <c r="F42" i="12"/>
  <c r="H70" i="12"/>
  <c r="H71" i="12" s="1"/>
  <c r="H18" i="12" s="1"/>
  <c r="K18" i="15" s="1"/>
  <c r="F55" i="12"/>
  <c r="F57" i="12"/>
  <c r="F59" i="12" s="1"/>
  <c r="F13" i="12" s="1"/>
  <c r="G13" i="15" s="1"/>
  <c r="G50" i="12"/>
  <c r="G85" i="12"/>
  <c r="G70" i="12"/>
  <c r="G71" i="12" s="1"/>
  <c r="G18" i="12" s="1"/>
  <c r="I18" i="15" s="1"/>
  <c r="F18" i="5"/>
  <c r="F20" i="5" s="1"/>
  <c r="F11" i="25" s="1"/>
  <c r="G18" i="5"/>
  <c r="G20" i="5" s="1"/>
  <c r="G11" i="25" s="1"/>
  <c r="E16" i="5"/>
  <c r="E64" i="6"/>
  <c r="E67" i="6" s="1"/>
  <c r="E69" i="6" s="1"/>
  <c r="E71" i="6" s="1"/>
  <c r="E31" i="4"/>
  <c r="C63" i="6"/>
  <c r="C30" i="25" s="1"/>
  <c r="D63" i="6"/>
  <c r="D30" i="25" s="1"/>
  <c r="C51" i="6"/>
  <c r="C29" i="25" s="1"/>
  <c r="D51" i="6"/>
  <c r="D29" i="25" s="1"/>
  <c r="C21" i="6"/>
  <c r="C28" i="6" s="1"/>
  <c r="C32" i="6" s="1"/>
  <c r="C28" i="25" s="1"/>
  <c r="D21" i="6"/>
  <c r="D28" i="6" s="1"/>
  <c r="D32" i="6" s="1"/>
  <c r="D28" i="25" s="1"/>
  <c r="C57" i="4"/>
  <c r="D57" i="4"/>
  <c r="D46" i="4"/>
  <c r="D18" i="25" s="1"/>
  <c r="C37" i="4"/>
  <c r="D37" i="4"/>
  <c r="C30" i="4"/>
  <c r="D30" i="4"/>
  <c r="C18" i="4"/>
  <c r="D110" i="26" s="1"/>
  <c r="D18" i="4"/>
  <c r="E110" i="26" s="1"/>
  <c r="C52" i="5"/>
  <c r="D52" i="5"/>
  <c r="C51" i="5"/>
  <c r="D51" i="5"/>
  <c r="C6" i="5"/>
  <c r="D6" i="5"/>
  <c r="C15" i="5"/>
  <c r="D15" i="5"/>
  <c r="H50" i="12" l="1"/>
  <c r="H85" i="12"/>
  <c r="H86" i="12" s="1"/>
  <c r="H87" i="12" s="1"/>
  <c r="H23" i="12" s="1"/>
  <c r="D42" i="12"/>
  <c r="D64" i="12" s="1"/>
  <c r="D65" i="12" s="1"/>
  <c r="D16" i="12" s="1"/>
  <c r="C16" i="15" s="1"/>
  <c r="C17" i="25"/>
  <c r="D115" i="26" s="1"/>
  <c r="H28" i="25"/>
  <c r="E23" i="28" s="1"/>
  <c r="I28" i="25"/>
  <c r="E48" i="28" s="1"/>
  <c r="J28" i="25"/>
  <c r="E73" i="28" s="1"/>
  <c r="K28" i="25"/>
  <c r="E98" i="28" s="1"/>
  <c r="D31" i="25"/>
  <c r="J30" i="25"/>
  <c r="E75" i="28" s="1"/>
  <c r="K30" i="25"/>
  <c r="E100" i="28" s="1"/>
  <c r="H30" i="25"/>
  <c r="E25" i="28" s="1"/>
  <c r="I30" i="25"/>
  <c r="E50" i="28" s="1"/>
  <c r="F46" i="26"/>
  <c r="E169" i="29" s="1"/>
  <c r="G32" i="26"/>
  <c r="E133" i="29" s="1"/>
  <c r="D53" i="12"/>
  <c r="D58" i="12" s="1"/>
  <c r="D61" i="12" s="1"/>
  <c r="C19" i="25"/>
  <c r="E52" i="12"/>
  <c r="E57" i="12" s="1"/>
  <c r="E59" i="12" s="1"/>
  <c r="E13" i="12" s="1"/>
  <c r="E13" i="15" s="1"/>
  <c r="E111" i="26"/>
  <c r="E116" i="26"/>
  <c r="I18" i="25"/>
  <c r="E39" i="28" s="1"/>
  <c r="J18" i="25"/>
  <c r="E64" i="28" s="1"/>
  <c r="K18" i="25"/>
  <c r="E89" i="28" s="1"/>
  <c r="H18" i="25"/>
  <c r="E14" i="28" s="1"/>
  <c r="C31" i="25"/>
  <c r="H83" i="26"/>
  <c r="H12" i="26" s="1"/>
  <c r="E49" i="29" s="1"/>
  <c r="G13" i="25"/>
  <c r="H84" i="26" s="1"/>
  <c r="H13" i="26" s="1"/>
  <c r="E50" i="29" s="1"/>
  <c r="G50" i="27"/>
  <c r="G51" i="27" s="1"/>
  <c r="G33" i="27"/>
  <c r="G35" i="27" s="1"/>
  <c r="E24" i="30" s="1"/>
  <c r="G31" i="27"/>
  <c r="E23" i="30" s="1"/>
  <c r="M45" i="27"/>
  <c r="M47" i="27" s="1"/>
  <c r="M27" i="27"/>
  <c r="L45" i="27"/>
  <c r="L47" i="27" s="1"/>
  <c r="L27" i="27"/>
  <c r="F44" i="26"/>
  <c r="E167" i="29" s="1"/>
  <c r="I14" i="15"/>
  <c r="E119" i="22"/>
  <c r="G36" i="26"/>
  <c r="E137" i="29" s="1"/>
  <c r="G38" i="26"/>
  <c r="E139" i="29" s="1"/>
  <c r="G33" i="26"/>
  <c r="E134" i="29" s="1"/>
  <c r="G35" i="26"/>
  <c r="E136" i="29" s="1"/>
  <c r="G37" i="26"/>
  <c r="E138" i="29" s="1"/>
  <c r="G34" i="26"/>
  <c r="E135" i="29" s="1"/>
  <c r="G31" i="26"/>
  <c r="E132" i="29" s="1"/>
  <c r="G30" i="26"/>
  <c r="G39" i="26"/>
  <c r="E140" i="29" s="1"/>
  <c r="E42" i="12"/>
  <c r="E64" i="12" s="1"/>
  <c r="E65" i="12" s="1"/>
  <c r="E16" i="12" s="1"/>
  <c r="E16" i="15" s="1"/>
  <c r="D17" i="25"/>
  <c r="D52" i="12"/>
  <c r="D111" i="26"/>
  <c r="E53" i="12"/>
  <c r="E58" i="12" s="1"/>
  <c r="E61" i="12" s="1"/>
  <c r="D19" i="25"/>
  <c r="D20" i="25" s="1"/>
  <c r="J29" i="25"/>
  <c r="E74" i="28" s="1"/>
  <c r="I29" i="25"/>
  <c r="E49" i="28" s="1"/>
  <c r="H29" i="25"/>
  <c r="E24" i="28" s="1"/>
  <c r="K29" i="25"/>
  <c r="E99" i="28" s="1"/>
  <c r="F46" i="12"/>
  <c r="G31" i="15" s="1"/>
  <c r="E22" i="25"/>
  <c r="F101" i="26" s="1"/>
  <c r="F40" i="26" s="1"/>
  <c r="E131" i="29" s="1"/>
  <c r="G83" i="26"/>
  <c r="G12" i="26" s="1"/>
  <c r="E39" i="29" s="1"/>
  <c r="F13" i="25"/>
  <c r="G84" i="26" s="1"/>
  <c r="G13" i="26" s="1"/>
  <c r="E40" i="29" s="1"/>
  <c r="H31" i="26"/>
  <c r="E142" i="29" s="1"/>
  <c r="H38" i="26"/>
  <c r="E149" i="29" s="1"/>
  <c r="H30" i="26"/>
  <c r="H37" i="26"/>
  <c r="E148" i="29" s="1"/>
  <c r="H34" i="26"/>
  <c r="E145" i="29" s="1"/>
  <c r="H36" i="26"/>
  <c r="E147" i="29" s="1"/>
  <c r="H35" i="26"/>
  <c r="E146" i="29" s="1"/>
  <c r="H33" i="26"/>
  <c r="E144" i="29" s="1"/>
  <c r="H32" i="26"/>
  <c r="E143" i="29" s="1"/>
  <c r="H39" i="26"/>
  <c r="E150" i="29" s="1"/>
  <c r="F60" i="12"/>
  <c r="F62" i="12" s="1"/>
  <c r="F14" i="12" s="1"/>
  <c r="E25" i="25"/>
  <c r="F103" i="26" s="1"/>
  <c r="N45" i="27"/>
  <c r="N47" i="27" s="1"/>
  <c r="N27" i="27"/>
  <c r="F49" i="26"/>
  <c r="E172" i="29" s="1"/>
  <c r="F43" i="26"/>
  <c r="E166" i="29" s="1"/>
  <c r="F48" i="26"/>
  <c r="E171" i="29" s="1"/>
  <c r="F42" i="26"/>
  <c r="F47" i="26"/>
  <c r="E170" i="29" s="1"/>
  <c r="L18" i="15"/>
  <c r="E176" i="22"/>
  <c r="F37" i="14"/>
  <c r="F6" i="14" s="1"/>
  <c r="F49" i="14"/>
  <c r="H29" i="15"/>
  <c r="G49" i="14"/>
  <c r="J29" i="15"/>
  <c r="G37" i="14"/>
  <c r="G6" i="14" s="1"/>
  <c r="C38" i="25"/>
  <c r="K38" i="25" s="1"/>
  <c r="E180" i="28" s="1"/>
  <c r="D35" i="14"/>
  <c r="D28" i="15"/>
  <c r="D34" i="14"/>
  <c r="D5" i="14" s="1"/>
  <c r="F93" i="26"/>
  <c r="F22" i="26" s="1"/>
  <c r="E76" i="29" s="1"/>
  <c r="E40" i="25"/>
  <c r="F95" i="26" s="1"/>
  <c r="F24" i="26" s="1"/>
  <c r="E78" i="29" s="1"/>
  <c r="L29" i="15"/>
  <c r="G35" i="24" s="1"/>
  <c r="H37" i="14"/>
  <c r="H6" i="14" s="1"/>
  <c r="H49" i="14"/>
  <c r="G43" i="25"/>
  <c r="H97" i="26" s="1"/>
  <c r="H26" i="26" s="1"/>
  <c r="E100" i="29" s="1"/>
  <c r="H38" i="14"/>
  <c r="G39" i="8"/>
  <c r="G93" i="26"/>
  <c r="G22" i="26" s="1"/>
  <c r="E86" i="29" s="1"/>
  <c r="F40" i="25"/>
  <c r="G95" i="26" s="1"/>
  <c r="G24" i="26" s="1"/>
  <c r="E88" i="29" s="1"/>
  <c r="C27" i="8"/>
  <c r="C31" i="8" s="1"/>
  <c r="J25" i="27" s="1"/>
  <c r="C41" i="25"/>
  <c r="D96" i="26" s="1"/>
  <c r="D25" i="26" s="1"/>
  <c r="E59" i="29" s="1"/>
  <c r="H5" i="15"/>
  <c r="E93" i="22"/>
  <c r="E165" i="22"/>
  <c r="L5" i="15"/>
  <c r="G10" i="24" s="1"/>
  <c r="J5" i="15"/>
  <c r="E129" i="22"/>
  <c r="D38" i="25"/>
  <c r="E35" i="14"/>
  <c r="F28" i="15"/>
  <c r="E34" i="14"/>
  <c r="E5" i="14" s="1"/>
  <c r="H93" i="26"/>
  <c r="H22" i="26" s="1"/>
  <c r="E96" i="29" s="1"/>
  <c r="G40" i="25"/>
  <c r="H95" i="26" s="1"/>
  <c r="H24" i="26" s="1"/>
  <c r="E98" i="29" s="1"/>
  <c r="F39" i="8"/>
  <c r="F43" i="25"/>
  <c r="G97" i="26" s="1"/>
  <c r="G26" i="26" s="1"/>
  <c r="E90" i="29" s="1"/>
  <c r="G38" i="14"/>
  <c r="D27" i="8"/>
  <c r="D31" i="8" s="1"/>
  <c r="K25" i="27" s="1"/>
  <c r="D41" i="25"/>
  <c r="E43" i="25"/>
  <c r="F97" i="26" s="1"/>
  <c r="F26" i="26" s="1"/>
  <c r="E80" i="29" s="1"/>
  <c r="F38" i="14"/>
  <c r="E39" i="8"/>
  <c r="G32" i="15"/>
  <c r="E32" i="15"/>
  <c r="E158" i="22"/>
  <c r="E81" i="22"/>
  <c r="E122" i="22"/>
  <c r="E82" i="22"/>
  <c r="G47" i="12"/>
  <c r="F30" i="27" s="1"/>
  <c r="D43" i="12"/>
  <c r="C34" i="27" s="1"/>
  <c r="F64" i="12"/>
  <c r="F65" i="12" s="1"/>
  <c r="F16" i="12" s="1"/>
  <c r="G16" i="15" s="1"/>
  <c r="G43" i="12"/>
  <c r="F34" i="27" s="1"/>
  <c r="E55" i="12"/>
  <c r="E54" i="12"/>
  <c r="E12" i="12" s="1"/>
  <c r="E12" i="15" s="1"/>
  <c r="D55" i="12"/>
  <c r="D54" i="12"/>
  <c r="D12" i="12" s="1"/>
  <c r="D57" i="12"/>
  <c r="D59" i="12" s="1"/>
  <c r="D13" i="12" s="1"/>
  <c r="C13" i="15" s="1"/>
  <c r="F50" i="12"/>
  <c r="F70" i="12"/>
  <c r="F71" i="12" s="1"/>
  <c r="F18" i="12" s="1"/>
  <c r="G18" i="15" s="1"/>
  <c r="F85" i="12"/>
  <c r="G86" i="12" s="1"/>
  <c r="G87" i="12" s="1"/>
  <c r="G23" i="12" s="1"/>
  <c r="I23" i="15" s="1"/>
  <c r="F24" i="5"/>
  <c r="F28" i="5" s="1"/>
  <c r="F25" i="27" s="1"/>
  <c r="G32" i="12"/>
  <c r="F8" i="25" s="1"/>
  <c r="G24" i="5"/>
  <c r="G28" i="5" s="1"/>
  <c r="G25" i="27" s="1"/>
  <c r="H32" i="12"/>
  <c r="G8" i="25" s="1"/>
  <c r="E18" i="5"/>
  <c r="E20" i="5" s="1"/>
  <c r="E11" i="25" s="1"/>
  <c r="D16" i="5"/>
  <c r="D18" i="5" s="1"/>
  <c r="D20" i="5" s="1"/>
  <c r="D11" i="25" s="1"/>
  <c r="C16" i="5"/>
  <c r="D64" i="6"/>
  <c r="D67" i="6" s="1"/>
  <c r="D69" i="6" s="1"/>
  <c r="D71" i="6" s="1"/>
  <c r="D58" i="4"/>
  <c r="C64" i="6"/>
  <c r="C67" i="6" s="1"/>
  <c r="C69" i="6" s="1"/>
  <c r="C71" i="6" s="1"/>
  <c r="C58" i="4"/>
  <c r="D31" i="4"/>
  <c r="C31" i="4"/>
  <c r="C31" i="9"/>
  <c r="D31" i="9"/>
  <c r="F31" i="9"/>
  <c r="E31" i="9"/>
  <c r="E162" i="22" l="1"/>
  <c r="K23" i="15"/>
  <c r="F43" i="12"/>
  <c r="E34" i="27" s="1"/>
  <c r="C32" i="15"/>
  <c r="F30" i="24" s="1"/>
  <c r="E43" i="12"/>
  <c r="D34" i="27" s="1"/>
  <c r="E113" i="26"/>
  <c r="C32" i="9"/>
  <c r="D133" i="26"/>
  <c r="D52" i="14"/>
  <c r="C25" i="25"/>
  <c r="D103" i="26" s="1"/>
  <c r="D60" i="12"/>
  <c r="D62" i="12" s="1"/>
  <c r="D14" i="12" s="1"/>
  <c r="D13" i="25"/>
  <c r="E83" i="26"/>
  <c r="E12" i="26" s="1"/>
  <c r="E19" i="29" s="1"/>
  <c r="J45" i="27"/>
  <c r="J47" i="27" s="1"/>
  <c r="J27" i="27"/>
  <c r="D117" i="26"/>
  <c r="C20" i="25"/>
  <c r="D113" i="26" s="1"/>
  <c r="D44" i="26" s="1"/>
  <c r="E153" i="29" s="1"/>
  <c r="J31" i="25"/>
  <c r="E76" i="28" s="1"/>
  <c r="H31" i="25"/>
  <c r="E26" i="28" s="1"/>
  <c r="K31" i="25"/>
  <c r="E101" i="28" s="1"/>
  <c r="I31" i="25"/>
  <c r="E51" i="28" s="1"/>
  <c r="F83" i="26"/>
  <c r="F12" i="26" s="1"/>
  <c r="E29" i="29" s="1"/>
  <c r="E13" i="25"/>
  <c r="F84" i="26" s="1"/>
  <c r="F13" i="26" s="1"/>
  <c r="E30" i="29" s="1"/>
  <c r="F34" i="26"/>
  <c r="E125" i="29" s="1"/>
  <c r="F37" i="26"/>
  <c r="E128" i="29" s="1"/>
  <c r="F36" i="26"/>
  <c r="E127" i="29" s="1"/>
  <c r="F35" i="26"/>
  <c r="E126" i="29" s="1"/>
  <c r="F31" i="26"/>
  <c r="E122" i="29" s="1"/>
  <c r="F33" i="26"/>
  <c r="E124" i="29" s="1"/>
  <c r="F38" i="26"/>
  <c r="E129" i="29" s="1"/>
  <c r="F30" i="26"/>
  <c r="F39" i="26"/>
  <c r="E130" i="29" s="1"/>
  <c r="E45" i="26"/>
  <c r="E161" i="29" s="1"/>
  <c r="D46" i="12"/>
  <c r="C31" i="15" s="1"/>
  <c r="M31" i="15" s="1"/>
  <c r="I29" i="24" s="1"/>
  <c r="C22" i="25"/>
  <c r="D101" i="26" s="1"/>
  <c r="F45" i="27"/>
  <c r="F47" i="27" s="1"/>
  <c r="F27" i="27"/>
  <c r="F32" i="9"/>
  <c r="G133" i="26"/>
  <c r="G52" i="14"/>
  <c r="E46" i="12"/>
  <c r="E31" i="15" s="1"/>
  <c r="D22" i="25"/>
  <c r="C12" i="15"/>
  <c r="E9" i="22"/>
  <c r="F33" i="27"/>
  <c r="F35" i="27" s="1"/>
  <c r="E19" i="30" s="1"/>
  <c r="F31" i="27"/>
  <c r="E18" i="30" s="1"/>
  <c r="F50" i="27"/>
  <c r="F51" i="27" s="1"/>
  <c r="K45" i="27"/>
  <c r="K47" i="27" s="1"/>
  <c r="K27" i="27"/>
  <c r="F32" i="26"/>
  <c r="E123" i="29" s="1"/>
  <c r="E32" i="9"/>
  <c r="F133" i="26"/>
  <c r="F52" i="14"/>
  <c r="D25" i="25"/>
  <c r="E60" i="12"/>
  <c r="E62" i="12" s="1"/>
  <c r="E14" i="12" s="1"/>
  <c r="D32" i="9"/>
  <c r="E133" i="26"/>
  <c r="E52" i="14"/>
  <c r="G45" i="27"/>
  <c r="G47" i="27" s="1"/>
  <c r="G53" i="27" s="1"/>
  <c r="E26" i="30" s="1"/>
  <c r="G27" i="27"/>
  <c r="G37" i="27" s="1"/>
  <c r="E25" i="30" s="1"/>
  <c r="G14" i="15"/>
  <c r="E83" i="22"/>
  <c r="K19" i="25"/>
  <c r="E90" i="28" s="1"/>
  <c r="H19" i="25"/>
  <c r="E15" i="28" s="1"/>
  <c r="E117" i="26"/>
  <c r="E46" i="26" s="1"/>
  <c r="E162" i="29" s="1"/>
  <c r="I19" i="25"/>
  <c r="E40" i="28" s="1"/>
  <c r="J19" i="25"/>
  <c r="E65" i="28" s="1"/>
  <c r="H17" i="25"/>
  <c r="E13" i="28" s="1"/>
  <c r="K17" i="25"/>
  <c r="E88" i="28" s="1"/>
  <c r="E115" i="26"/>
  <c r="I17" i="25"/>
  <c r="E38" i="28" s="1"/>
  <c r="J17" i="25"/>
  <c r="E63" i="28" s="1"/>
  <c r="E93" i="26"/>
  <c r="E22" i="26" s="1"/>
  <c r="E66" i="29" s="1"/>
  <c r="H38" i="25"/>
  <c r="E105" i="28" s="1"/>
  <c r="D40" i="25"/>
  <c r="I38" i="25"/>
  <c r="E130" i="28" s="1"/>
  <c r="J38" i="25"/>
  <c r="E155" i="28" s="1"/>
  <c r="E96" i="26"/>
  <c r="E25" i="26" s="1"/>
  <c r="E69" i="29" s="1"/>
  <c r="H41" i="25"/>
  <c r="E108" i="28" s="1"/>
  <c r="K41" i="25"/>
  <c r="E183" i="28" s="1"/>
  <c r="I41" i="25"/>
  <c r="E133" i="28" s="1"/>
  <c r="J41" i="25"/>
  <c r="E158" i="28" s="1"/>
  <c r="F5" i="15"/>
  <c r="E57" i="22"/>
  <c r="D49" i="14"/>
  <c r="D37" i="14"/>
  <c r="D6" i="14" s="1"/>
  <c r="D29" i="15"/>
  <c r="G66" i="14"/>
  <c r="G68" i="14" s="1"/>
  <c r="G17" i="14" s="1"/>
  <c r="D39" i="8"/>
  <c r="D43" i="25"/>
  <c r="E38" i="14"/>
  <c r="H66" i="14"/>
  <c r="H68" i="14" s="1"/>
  <c r="H17" i="14" s="1"/>
  <c r="H51" i="14"/>
  <c r="H10" i="14" s="1"/>
  <c r="D93" i="26"/>
  <c r="D22" i="26" s="1"/>
  <c r="E56" i="29" s="1"/>
  <c r="C40" i="25"/>
  <c r="D95" i="26" s="1"/>
  <c r="D24" i="26" s="1"/>
  <c r="E58" i="29" s="1"/>
  <c r="F41" i="14"/>
  <c r="H30" i="15"/>
  <c r="F40" i="14"/>
  <c r="F7" i="14" s="1"/>
  <c r="G41" i="14"/>
  <c r="J30" i="15"/>
  <c r="G40" i="14"/>
  <c r="G7" i="14" s="1"/>
  <c r="E49" i="14"/>
  <c r="E37" i="14"/>
  <c r="E6" i="14" s="1"/>
  <c r="F29" i="15"/>
  <c r="L6" i="15"/>
  <c r="G11" i="24" s="1"/>
  <c r="E166" i="22"/>
  <c r="D5" i="15"/>
  <c r="E21" i="22"/>
  <c r="J6" i="15"/>
  <c r="E130" i="22"/>
  <c r="F66" i="14"/>
  <c r="F68" i="14" s="1"/>
  <c r="F17" i="14" s="1"/>
  <c r="C39" i="8"/>
  <c r="C43" i="25"/>
  <c r="D97" i="26" s="1"/>
  <c r="D26" i="26" s="1"/>
  <c r="E60" i="29" s="1"/>
  <c r="D38" i="14"/>
  <c r="H41" i="14"/>
  <c r="L30" i="15"/>
  <c r="G36" i="24" s="1"/>
  <c r="H40" i="14"/>
  <c r="H7" i="14" s="1"/>
  <c r="F34" i="24"/>
  <c r="N28" i="15"/>
  <c r="I34" i="24" s="1"/>
  <c r="H6" i="15"/>
  <c r="E94" i="22"/>
  <c r="M32" i="15"/>
  <c r="I30" i="24" s="1"/>
  <c r="F29" i="24"/>
  <c r="G19" i="24"/>
  <c r="H80" i="26"/>
  <c r="H9" i="26" s="1"/>
  <c r="E46" i="29" s="1"/>
  <c r="G10" i="25"/>
  <c r="H82" i="26" s="1"/>
  <c r="H11" i="26" s="1"/>
  <c r="E48" i="29" s="1"/>
  <c r="G80" i="26"/>
  <c r="G9" i="26" s="1"/>
  <c r="E36" i="29" s="1"/>
  <c r="F10" i="25"/>
  <c r="G82" i="26" s="1"/>
  <c r="G11" i="26" s="1"/>
  <c r="E38" i="29" s="1"/>
  <c r="K28" i="15"/>
  <c r="I28" i="15"/>
  <c r="E10" i="22"/>
  <c r="E126" i="22"/>
  <c r="E86" i="22"/>
  <c r="E84" i="22"/>
  <c r="E45" i="22"/>
  <c r="E46" i="22"/>
  <c r="E48" i="22"/>
  <c r="E12" i="22"/>
  <c r="F47" i="12"/>
  <c r="E30" i="27" s="1"/>
  <c r="D50" i="12"/>
  <c r="E70" i="12"/>
  <c r="E71" i="12" s="1"/>
  <c r="E18" i="12" s="1"/>
  <c r="E18" i="15" s="1"/>
  <c r="E85" i="12"/>
  <c r="F86" i="12" s="1"/>
  <c r="F87" i="12" s="1"/>
  <c r="F23" i="12" s="1"/>
  <c r="G23" i="15" s="1"/>
  <c r="E50" i="12"/>
  <c r="D70" i="12"/>
  <c r="D71" i="12" s="1"/>
  <c r="D18" i="12" s="1"/>
  <c r="C18" i="15" s="1"/>
  <c r="D47" i="12"/>
  <c r="C30" i="27" s="1"/>
  <c r="E24" i="5"/>
  <c r="E28" i="5" s="1"/>
  <c r="E25" i="27" s="1"/>
  <c r="F32" i="12"/>
  <c r="E8" i="25" s="1"/>
  <c r="H38" i="12"/>
  <c r="G42" i="5"/>
  <c r="G35" i="12"/>
  <c r="G34" i="12"/>
  <c r="G5" i="12" s="1"/>
  <c r="I5" i="15" s="1"/>
  <c r="D24" i="5"/>
  <c r="D28" i="5" s="1"/>
  <c r="E32" i="12"/>
  <c r="D8" i="25" s="1"/>
  <c r="F42" i="5"/>
  <c r="G38" i="12"/>
  <c r="H35" i="12"/>
  <c r="H34" i="12"/>
  <c r="H5" i="12" s="1"/>
  <c r="C18" i="5"/>
  <c r="C20" i="5" s="1"/>
  <c r="D85" i="12" l="1"/>
  <c r="E47" i="12"/>
  <c r="D30" i="27" s="1"/>
  <c r="D46" i="26"/>
  <c r="E155" i="29" s="1"/>
  <c r="E14" i="15"/>
  <c r="E47" i="22"/>
  <c r="F55" i="14"/>
  <c r="F57" i="14" s="1"/>
  <c r="F59" i="14" s="1"/>
  <c r="F13" i="14" s="1"/>
  <c r="F54" i="14"/>
  <c r="F12" i="14" s="1"/>
  <c r="D36" i="26"/>
  <c r="E107" i="29" s="1"/>
  <c r="D37" i="26"/>
  <c r="E108" i="29" s="1"/>
  <c r="D34" i="26"/>
  <c r="E105" i="29" s="1"/>
  <c r="D35" i="26"/>
  <c r="E106" i="29" s="1"/>
  <c r="D30" i="26"/>
  <c r="D38" i="26"/>
  <c r="E109" i="29" s="1"/>
  <c r="D33" i="26"/>
  <c r="E104" i="29" s="1"/>
  <c r="D31" i="26"/>
  <c r="E102" i="29" s="1"/>
  <c r="D39" i="26"/>
  <c r="E110" i="29" s="1"/>
  <c r="D55" i="14"/>
  <c r="D57" i="14" s="1"/>
  <c r="D59" i="14" s="1"/>
  <c r="D13" i="14" s="1"/>
  <c r="D54" i="14"/>
  <c r="D12" i="14" s="1"/>
  <c r="K20" i="25"/>
  <c r="E91" i="28" s="1"/>
  <c r="D32" i="12"/>
  <c r="C8" i="25" s="1"/>
  <c r="H8" i="25" s="1"/>
  <c r="E5" i="28" s="1"/>
  <c r="C11" i="25"/>
  <c r="E45" i="27"/>
  <c r="E47" i="27" s="1"/>
  <c r="E27" i="27"/>
  <c r="D52" i="25"/>
  <c r="E46" i="14"/>
  <c r="E101" i="26"/>
  <c r="I22" i="25"/>
  <c r="E43" i="28" s="1"/>
  <c r="H22" i="25"/>
  <c r="E18" i="28" s="1"/>
  <c r="J22" i="25"/>
  <c r="E68" i="28" s="1"/>
  <c r="K22" i="25"/>
  <c r="E93" i="28" s="1"/>
  <c r="F52" i="25"/>
  <c r="G123" i="26" s="1"/>
  <c r="G46" i="14"/>
  <c r="D40" i="26"/>
  <c r="E111" i="29" s="1"/>
  <c r="D43" i="26"/>
  <c r="E152" i="29" s="1"/>
  <c r="D42" i="26"/>
  <c r="D49" i="26"/>
  <c r="E158" i="29" s="1"/>
  <c r="D48" i="26"/>
  <c r="E157" i="29" s="1"/>
  <c r="D45" i="26"/>
  <c r="E154" i="29" s="1"/>
  <c r="D47" i="26"/>
  <c r="E156" i="29" s="1"/>
  <c r="J20" i="25"/>
  <c r="E66" i="28" s="1"/>
  <c r="D50" i="27"/>
  <c r="D51" i="27" s="1"/>
  <c r="D33" i="27"/>
  <c r="D35" i="27" s="1"/>
  <c r="E9" i="30" s="1"/>
  <c r="D31" i="27"/>
  <c r="E8" i="30" s="1"/>
  <c r="E50" i="27"/>
  <c r="E51" i="27" s="1"/>
  <c r="E33" i="27"/>
  <c r="E35" i="27" s="1"/>
  <c r="E14" i="30" s="1"/>
  <c r="E31" i="27"/>
  <c r="E13" i="30" s="1"/>
  <c r="E52" i="25"/>
  <c r="F123" i="26" s="1"/>
  <c r="F46" i="14"/>
  <c r="F37" i="27"/>
  <c r="E20" i="30" s="1"/>
  <c r="E84" i="26"/>
  <c r="E13" i="26" s="1"/>
  <c r="E20" i="29" s="1"/>
  <c r="C52" i="25"/>
  <c r="D123" i="26" s="1"/>
  <c r="D46" i="14"/>
  <c r="I20" i="25"/>
  <c r="E41" i="28" s="1"/>
  <c r="E38" i="12"/>
  <c r="D25" i="27"/>
  <c r="C50" i="27"/>
  <c r="C51" i="27" s="1"/>
  <c r="C33" i="27"/>
  <c r="C35" i="27" s="1"/>
  <c r="E4" i="30" s="1"/>
  <c r="C31" i="27"/>
  <c r="E3" i="30" s="1"/>
  <c r="E55" i="14"/>
  <c r="E57" i="14" s="1"/>
  <c r="E59" i="14" s="1"/>
  <c r="E13" i="14" s="1"/>
  <c r="E54" i="14"/>
  <c r="E12" i="14" s="1"/>
  <c r="J25" i="25"/>
  <c r="E71" i="28" s="1"/>
  <c r="K25" i="25"/>
  <c r="E96" i="28" s="1"/>
  <c r="H25" i="25"/>
  <c r="E21" i="28" s="1"/>
  <c r="E103" i="26"/>
  <c r="I25" i="25"/>
  <c r="E46" i="28" s="1"/>
  <c r="G55" i="14"/>
  <c r="G57" i="14" s="1"/>
  <c r="G59" i="14" s="1"/>
  <c r="G13" i="14" s="1"/>
  <c r="G54" i="14"/>
  <c r="G12" i="14" s="1"/>
  <c r="F53" i="27"/>
  <c r="E21" i="30" s="1"/>
  <c r="C14" i="15"/>
  <c r="E11" i="22"/>
  <c r="D32" i="26"/>
  <c r="E103" i="29" s="1"/>
  <c r="H20" i="25"/>
  <c r="E16" i="28" s="1"/>
  <c r="E44" i="26"/>
  <c r="E160" i="29" s="1"/>
  <c r="E43" i="26"/>
  <c r="E159" i="29" s="1"/>
  <c r="E48" i="26"/>
  <c r="E164" i="29" s="1"/>
  <c r="E49" i="26"/>
  <c r="E165" i="29" s="1"/>
  <c r="E42" i="26"/>
  <c r="E47" i="26"/>
  <c r="E163" i="29" s="1"/>
  <c r="F45" i="14"/>
  <c r="F44" i="14"/>
  <c r="F8" i="14" s="1"/>
  <c r="L21" i="27" s="1"/>
  <c r="D41" i="14"/>
  <c r="D30" i="15"/>
  <c r="D40" i="14"/>
  <c r="D7" i="14" s="1"/>
  <c r="H17" i="15"/>
  <c r="E103" i="22"/>
  <c r="F10" i="24"/>
  <c r="N5" i="15"/>
  <c r="I10" i="24" s="1"/>
  <c r="F6" i="15"/>
  <c r="E58" i="22"/>
  <c r="G45" i="14"/>
  <c r="G44" i="14"/>
  <c r="G8" i="14" s="1"/>
  <c r="M21" i="27" s="1"/>
  <c r="E41" i="14"/>
  <c r="F30" i="15"/>
  <c r="E40" i="14"/>
  <c r="E7" i="14" s="1"/>
  <c r="J17" i="15"/>
  <c r="E139" i="22"/>
  <c r="E167" i="22"/>
  <c r="L7" i="15"/>
  <c r="G12" i="24" s="1"/>
  <c r="H7" i="15"/>
  <c r="E95" i="22"/>
  <c r="K43" i="25"/>
  <c r="E185" i="28" s="1"/>
  <c r="I43" i="25"/>
  <c r="E135" i="28" s="1"/>
  <c r="J43" i="25"/>
  <c r="E160" i="28" s="1"/>
  <c r="H43" i="25"/>
  <c r="E110" i="28" s="1"/>
  <c r="E97" i="26"/>
  <c r="E26" i="26" s="1"/>
  <c r="E70" i="29" s="1"/>
  <c r="F35" i="24"/>
  <c r="N29" i="15"/>
  <c r="I35" i="24" s="1"/>
  <c r="J40" i="25"/>
  <c r="E157" i="28" s="1"/>
  <c r="I40" i="25"/>
  <c r="E132" i="28" s="1"/>
  <c r="H40" i="25"/>
  <c r="E107" i="28" s="1"/>
  <c r="E95" i="26"/>
  <c r="E24" i="26" s="1"/>
  <c r="E68" i="29" s="1"/>
  <c r="K40" i="25"/>
  <c r="E182" i="28" s="1"/>
  <c r="E66" i="14"/>
  <c r="E68" i="14" s="1"/>
  <c r="E17" i="14" s="1"/>
  <c r="J7" i="15"/>
  <c r="E131" i="22"/>
  <c r="L10" i="15"/>
  <c r="G15" i="24" s="1"/>
  <c r="E170" i="22"/>
  <c r="D6" i="15"/>
  <c r="E22" i="22"/>
  <c r="H45" i="14"/>
  <c r="H44" i="14"/>
  <c r="H8" i="14" s="1"/>
  <c r="N21" i="27" s="1"/>
  <c r="L17" i="15"/>
  <c r="E175" i="22"/>
  <c r="D66" i="14"/>
  <c r="D68" i="14" s="1"/>
  <c r="D17" i="14" s="1"/>
  <c r="G26" i="24"/>
  <c r="E80" i="26"/>
  <c r="E9" i="26" s="1"/>
  <c r="E16" i="29" s="1"/>
  <c r="K8" i="25"/>
  <c r="E80" i="28" s="1"/>
  <c r="D10" i="25"/>
  <c r="F80" i="26"/>
  <c r="F9" i="26" s="1"/>
  <c r="E26" i="29" s="1"/>
  <c r="E10" i="25"/>
  <c r="F82" i="26" s="1"/>
  <c r="F11" i="26" s="1"/>
  <c r="E28" i="29" s="1"/>
  <c r="K29" i="15"/>
  <c r="E30" i="15"/>
  <c r="K30" i="15"/>
  <c r="I30" i="15"/>
  <c r="G28" i="15"/>
  <c r="E28" i="15"/>
  <c r="I29" i="15"/>
  <c r="E147" i="22"/>
  <c r="K5" i="15"/>
  <c r="E90" i="22"/>
  <c r="E111" i="22"/>
  <c r="E14" i="22"/>
  <c r="E50" i="22"/>
  <c r="D86" i="12"/>
  <c r="D87" i="12" s="1"/>
  <c r="D23" i="12" s="1"/>
  <c r="E86" i="12"/>
  <c r="E87" i="12" s="1"/>
  <c r="E23" i="12" s="1"/>
  <c r="E23" i="15" s="1"/>
  <c r="D42" i="5"/>
  <c r="H49" i="12"/>
  <c r="H37" i="12"/>
  <c r="H6" i="12" s="1"/>
  <c r="H45" i="12"/>
  <c r="H40" i="12"/>
  <c r="H7" i="12" s="1"/>
  <c r="G40" i="12"/>
  <c r="G7" i="12" s="1"/>
  <c r="I7" i="15" s="1"/>
  <c r="G45" i="12"/>
  <c r="F35" i="12"/>
  <c r="F34" i="12"/>
  <c r="F5" i="12" s="1"/>
  <c r="G5" i="15" s="1"/>
  <c r="G49" i="12"/>
  <c r="G37" i="12"/>
  <c r="G6" i="12" s="1"/>
  <c r="I6" i="15" s="1"/>
  <c r="F38" i="12"/>
  <c r="E42" i="5"/>
  <c r="E35" i="12"/>
  <c r="E34" i="12"/>
  <c r="E5" i="12" s="1"/>
  <c r="E5" i="15" s="1"/>
  <c r="E45" i="12"/>
  <c r="E40" i="12"/>
  <c r="E7" i="12" s="1"/>
  <c r="E7" i="15" s="1"/>
  <c r="C24" i="5"/>
  <c r="C10" i="25" l="1"/>
  <c r="D82" i="26" s="1"/>
  <c r="D11" i="26" s="1"/>
  <c r="E8" i="29" s="1"/>
  <c r="J8" i="25"/>
  <c r="E55" i="28" s="1"/>
  <c r="C28" i="15"/>
  <c r="F26" i="24" s="1"/>
  <c r="D80" i="26"/>
  <c r="D9" i="26" s="1"/>
  <c r="E6" i="29" s="1"/>
  <c r="I8" i="25"/>
  <c r="E30" i="28" s="1"/>
  <c r="E32" i="26"/>
  <c r="E113" i="29" s="1"/>
  <c r="J12" i="15"/>
  <c r="E135" i="22"/>
  <c r="F13" i="15"/>
  <c r="E64" i="22"/>
  <c r="D45" i="27"/>
  <c r="D47" i="27" s="1"/>
  <c r="D53" i="27" s="1"/>
  <c r="E11" i="30" s="1"/>
  <c r="D27" i="27"/>
  <c r="D37" i="27" s="1"/>
  <c r="E10" i="30" s="1"/>
  <c r="D59" i="26"/>
  <c r="E193" i="29" s="1"/>
  <c r="D57" i="26"/>
  <c r="E191" i="29" s="1"/>
  <c r="D58" i="26"/>
  <c r="E192" i="29" s="1"/>
  <c r="D53" i="26"/>
  <c r="E187" i="29" s="1"/>
  <c r="D56" i="26"/>
  <c r="E190" i="29" s="1"/>
  <c r="D52" i="26"/>
  <c r="D55" i="26"/>
  <c r="E189" i="29" s="1"/>
  <c r="D60" i="26"/>
  <c r="E194" i="29" s="1"/>
  <c r="D61" i="26"/>
  <c r="E195" i="29" s="1"/>
  <c r="D54" i="26"/>
  <c r="E188" i="29" s="1"/>
  <c r="G61" i="26"/>
  <c r="E225" i="29" s="1"/>
  <c r="G58" i="26"/>
  <c r="E222" i="29" s="1"/>
  <c r="G57" i="26"/>
  <c r="E221" i="29" s="1"/>
  <c r="G55" i="26"/>
  <c r="E219" i="29" s="1"/>
  <c r="G59" i="26"/>
  <c r="E223" i="29" s="1"/>
  <c r="G56" i="26"/>
  <c r="E220" i="29" s="1"/>
  <c r="G53" i="26"/>
  <c r="E217" i="29" s="1"/>
  <c r="G52" i="26"/>
  <c r="G60" i="26"/>
  <c r="E224" i="29" s="1"/>
  <c r="G54" i="26"/>
  <c r="E218" i="29" s="1"/>
  <c r="E123" i="26"/>
  <c r="J52" i="25"/>
  <c r="E168" i="28" s="1"/>
  <c r="K52" i="25"/>
  <c r="E193" i="28" s="1"/>
  <c r="H52" i="25"/>
  <c r="E118" i="28" s="1"/>
  <c r="I52" i="25"/>
  <c r="E143" i="28" s="1"/>
  <c r="D83" i="26"/>
  <c r="D12" i="26" s="1"/>
  <c r="E9" i="29" s="1"/>
  <c r="C13" i="25"/>
  <c r="H11" i="25"/>
  <c r="E8" i="28" s="1"/>
  <c r="J11" i="25"/>
  <c r="E58" i="28" s="1"/>
  <c r="K11" i="25"/>
  <c r="E83" i="28" s="1"/>
  <c r="I11" i="25"/>
  <c r="E33" i="28" s="1"/>
  <c r="D13" i="15"/>
  <c r="E28" i="22"/>
  <c r="H13" i="15"/>
  <c r="E100" i="22"/>
  <c r="G48" i="14"/>
  <c r="G9" i="14" s="1"/>
  <c r="M41" i="27" s="1"/>
  <c r="J13" i="15"/>
  <c r="E136" i="22"/>
  <c r="H31" i="15"/>
  <c r="F50" i="14"/>
  <c r="F51" i="14" s="1"/>
  <c r="F10" i="14" s="1"/>
  <c r="F70" i="14"/>
  <c r="G47" i="14"/>
  <c r="E34" i="26"/>
  <c r="E115" i="29" s="1"/>
  <c r="E35" i="26"/>
  <c r="E116" i="29" s="1"/>
  <c r="E33" i="26"/>
  <c r="E114" i="29" s="1"/>
  <c r="E30" i="26"/>
  <c r="E36" i="26"/>
  <c r="E117" i="29" s="1"/>
  <c r="E31" i="26"/>
  <c r="E112" i="29" s="1"/>
  <c r="E38" i="26"/>
  <c r="E119" i="29" s="1"/>
  <c r="E37" i="26"/>
  <c r="E118" i="29" s="1"/>
  <c r="E39" i="26"/>
  <c r="E120" i="29" s="1"/>
  <c r="E40" i="26"/>
  <c r="E121" i="29" s="1"/>
  <c r="F57" i="26"/>
  <c r="E211" i="29" s="1"/>
  <c r="F58" i="26"/>
  <c r="E212" i="29" s="1"/>
  <c r="F56" i="26"/>
  <c r="E210" i="29" s="1"/>
  <c r="F60" i="26"/>
  <c r="E214" i="29" s="1"/>
  <c r="F53" i="26"/>
  <c r="E207" i="29" s="1"/>
  <c r="F52" i="26"/>
  <c r="F59" i="26"/>
  <c r="E213" i="29" s="1"/>
  <c r="F55" i="26"/>
  <c r="E209" i="29" s="1"/>
  <c r="F61" i="26"/>
  <c r="E215" i="29" s="1"/>
  <c r="F54" i="26"/>
  <c r="E208" i="29" s="1"/>
  <c r="F62" i="26"/>
  <c r="E216" i="29" s="1"/>
  <c r="E37" i="27"/>
  <c r="E15" i="30" s="1"/>
  <c r="G62" i="26"/>
  <c r="E226" i="29" s="1"/>
  <c r="F12" i="15"/>
  <c r="E63" i="22"/>
  <c r="D31" i="15"/>
  <c r="D50" i="14"/>
  <c r="D51" i="14" s="1"/>
  <c r="D10" i="14" s="1"/>
  <c r="E47" i="14"/>
  <c r="D47" i="14"/>
  <c r="D70" i="14"/>
  <c r="D62" i="26"/>
  <c r="E196" i="29" s="1"/>
  <c r="J31" i="15"/>
  <c r="H47" i="14"/>
  <c r="H48" i="14" s="1"/>
  <c r="H9" i="14" s="1"/>
  <c r="G50" i="14"/>
  <c r="G51" i="14" s="1"/>
  <c r="G10" i="14" s="1"/>
  <c r="G70" i="14"/>
  <c r="F31" i="15"/>
  <c r="E50" i="14"/>
  <c r="E51" i="14" s="1"/>
  <c r="E10" i="14" s="1"/>
  <c r="E70" i="14"/>
  <c r="F47" i="14"/>
  <c r="F48" i="14" s="1"/>
  <c r="F9" i="14" s="1"/>
  <c r="E53" i="27"/>
  <c r="E16" i="30" s="1"/>
  <c r="D12" i="15"/>
  <c r="E27" i="22"/>
  <c r="H12" i="15"/>
  <c r="E99" i="22"/>
  <c r="F11" i="24"/>
  <c r="N6" i="15"/>
  <c r="I11" i="24" s="1"/>
  <c r="D10" i="15"/>
  <c r="E26" i="22"/>
  <c r="E168" i="22"/>
  <c r="L8" i="15"/>
  <c r="G13" i="24" s="1"/>
  <c r="F10" i="15"/>
  <c r="E62" i="22"/>
  <c r="F7" i="15"/>
  <c r="E59" i="22"/>
  <c r="F36" i="24"/>
  <c r="N30" i="15"/>
  <c r="I36" i="24" s="1"/>
  <c r="D17" i="15"/>
  <c r="E31" i="22"/>
  <c r="F17" i="15"/>
  <c r="E67" i="22"/>
  <c r="D45" i="14"/>
  <c r="D48" i="14" s="1"/>
  <c r="D9" i="14" s="1"/>
  <c r="J41" i="27" s="1"/>
  <c r="D44" i="14"/>
  <c r="D8" i="14" s="1"/>
  <c r="J21" i="27" s="1"/>
  <c r="E45" i="14"/>
  <c r="E48" i="14" s="1"/>
  <c r="E9" i="14" s="1"/>
  <c r="K41" i="27" s="1"/>
  <c r="E44" i="14"/>
  <c r="E8" i="14" s="1"/>
  <c r="K21" i="27" s="1"/>
  <c r="H8" i="15"/>
  <c r="E96" i="22"/>
  <c r="J8" i="15"/>
  <c r="E132" i="22"/>
  <c r="D7" i="15"/>
  <c r="E23" i="22"/>
  <c r="M28" i="15"/>
  <c r="I26" i="24" s="1"/>
  <c r="G28" i="24"/>
  <c r="G3" i="24"/>
  <c r="G27" i="24"/>
  <c r="E82" i="26"/>
  <c r="E11" i="26" s="1"/>
  <c r="E18" i="29" s="1"/>
  <c r="I10" i="25"/>
  <c r="E32" i="28" s="1"/>
  <c r="K10" i="25"/>
  <c r="E82" i="28" s="1"/>
  <c r="J10" i="25"/>
  <c r="E57" i="28" s="1"/>
  <c r="H10" i="25"/>
  <c r="E7" i="28" s="1"/>
  <c r="G30" i="15"/>
  <c r="E29" i="15"/>
  <c r="G29" i="15"/>
  <c r="E148" i="22"/>
  <c r="K6" i="15"/>
  <c r="E18" i="22"/>
  <c r="C23" i="15"/>
  <c r="E149" i="22"/>
  <c r="K7" i="15"/>
  <c r="E54" i="22"/>
  <c r="E39" i="22"/>
  <c r="E41" i="22"/>
  <c r="E75" i="22"/>
  <c r="E112" i="22"/>
  <c r="E113" i="22"/>
  <c r="F40" i="12"/>
  <c r="F7" i="12" s="1"/>
  <c r="G7" i="15" s="1"/>
  <c r="F45" i="12"/>
  <c r="F49" i="12"/>
  <c r="F37" i="12"/>
  <c r="F6" i="12" s="1"/>
  <c r="G6" i="15" s="1"/>
  <c r="H41" i="12"/>
  <c r="H44" i="12" s="1"/>
  <c r="H8" i="12" s="1"/>
  <c r="G21" i="27" s="1"/>
  <c r="G39" i="27" s="1"/>
  <c r="H48" i="12"/>
  <c r="H9" i="12" s="1"/>
  <c r="G41" i="27" s="1"/>
  <c r="G55" i="27" s="1"/>
  <c r="G41" i="12"/>
  <c r="G44" i="12" s="1"/>
  <c r="G8" i="12" s="1"/>
  <c r="G48" i="12"/>
  <c r="G9" i="12" s="1"/>
  <c r="E49" i="12"/>
  <c r="E37" i="12"/>
  <c r="E6" i="12" s="1"/>
  <c r="E6" i="15" s="1"/>
  <c r="G66" i="12"/>
  <c r="G68" i="12" s="1"/>
  <c r="G17" i="12" s="1"/>
  <c r="I17" i="15" s="1"/>
  <c r="G51" i="12"/>
  <c r="G10" i="12" s="1"/>
  <c r="I10" i="15" s="1"/>
  <c r="H66" i="12"/>
  <c r="H68" i="12" s="1"/>
  <c r="H17" i="12" s="1"/>
  <c r="K17" i="15" s="1"/>
  <c r="H51" i="12"/>
  <c r="H10" i="12" s="1"/>
  <c r="E41" i="12"/>
  <c r="E44" i="12" s="1"/>
  <c r="E8" i="12" s="1"/>
  <c r="E48" i="12"/>
  <c r="E9" i="12" s="1"/>
  <c r="D34" i="12"/>
  <c r="D5" i="12" s="1"/>
  <c r="D35" i="12"/>
  <c r="E133" i="22" l="1"/>
  <c r="J9" i="15"/>
  <c r="L41" i="27"/>
  <c r="H9" i="15"/>
  <c r="E97" i="22"/>
  <c r="N41" i="27"/>
  <c r="E169" i="22"/>
  <c r="L9" i="15"/>
  <c r="G14" i="24" s="1"/>
  <c r="E9" i="15"/>
  <c r="D41" i="27"/>
  <c r="D55" i="27" s="1"/>
  <c r="I9" i="15"/>
  <c r="F41" i="27"/>
  <c r="F55" i="27" s="1"/>
  <c r="F85" i="14"/>
  <c r="F71" i="14"/>
  <c r="F18" i="14" s="1"/>
  <c r="E60" i="26"/>
  <c r="E204" i="29" s="1"/>
  <c r="E52" i="26"/>
  <c r="E59" i="26"/>
  <c r="E203" i="29" s="1"/>
  <c r="E57" i="26"/>
  <c r="E201" i="29" s="1"/>
  <c r="E56" i="26"/>
  <c r="E200" i="29" s="1"/>
  <c r="E58" i="26"/>
  <c r="E202" i="29" s="1"/>
  <c r="E55" i="26"/>
  <c r="E199" i="29" s="1"/>
  <c r="E53" i="26"/>
  <c r="E197" i="29" s="1"/>
  <c r="E61" i="26"/>
  <c r="E205" i="29" s="1"/>
  <c r="E54" i="26"/>
  <c r="E198" i="29" s="1"/>
  <c r="E62" i="26"/>
  <c r="E206" i="29" s="1"/>
  <c r="E8" i="15"/>
  <c r="D21" i="27"/>
  <c r="I8" i="15"/>
  <c r="F21" i="27"/>
  <c r="F39" i="27" s="1"/>
  <c r="G85" i="14"/>
  <c r="H86" i="14" s="1"/>
  <c r="G71" i="14"/>
  <c r="G18" i="14" s="1"/>
  <c r="E98" i="22"/>
  <c r="H10" i="15"/>
  <c r="D39" i="27"/>
  <c r="E85" i="14"/>
  <c r="F86" i="14" s="1"/>
  <c r="E71" i="14"/>
  <c r="E18" i="14" s="1"/>
  <c r="E134" i="22"/>
  <c r="J10" i="15"/>
  <c r="D84" i="26"/>
  <c r="D13" i="26" s="1"/>
  <c r="E10" i="29" s="1"/>
  <c r="I13" i="25"/>
  <c r="E35" i="28" s="1"/>
  <c r="K13" i="25"/>
  <c r="E85" i="28" s="1"/>
  <c r="J13" i="25"/>
  <c r="E60" i="28" s="1"/>
  <c r="H13" i="25"/>
  <c r="E10" i="28" s="1"/>
  <c r="D85" i="14"/>
  <c r="D71" i="14"/>
  <c r="D18" i="14" s="1"/>
  <c r="F37" i="24"/>
  <c r="N31" i="15"/>
  <c r="I37" i="24" s="1"/>
  <c r="F8" i="15"/>
  <c r="E60" i="22"/>
  <c r="D8" i="15"/>
  <c r="E24" i="22"/>
  <c r="D9" i="15"/>
  <c r="E25" i="22"/>
  <c r="F15" i="24"/>
  <c r="N10" i="15"/>
  <c r="I15" i="24" s="1"/>
  <c r="F9" i="15"/>
  <c r="E61" i="22"/>
  <c r="F12" i="24"/>
  <c r="N7" i="15"/>
  <c r="I12" i="24" s="1"/>
  <c r="F19" i="24"/>
  <c r="M23" i="15"/>
  <c r="I19" i="24" s="1"/>
  <c r="G5" i="24"/>
  <c r="G4" i="24"/>
  <c r="C29" i="15"/>
  <c r="E152" i="22"/>
  <c r="K10" i="15"/>
  <c r="E151" i="22"/>
  <c r="K9" i="15"/>
  <c r="E150" i="22"/>
  <c r="K8" i="15"/>
  <c r="E3" i="22"/>
  <c r="C5" i="15"/>
  <c r="E43" i="22"/>
  <c r="E116" i="22"/>
  <c r="E115" i="22"/>
  <c r="E76" i="22"/>
  <c r="E42" i="22"/>
  <c r="E121" i="22"/>
  <c r="E114" i="22"/>
  <c r="E157" i="22"/>
  <c r="E77" i="22"/>
  <c r="E40" i="22"/>
  <c r="F51" i="12"/>
  <c r="F10" i="12" s="1"/>
  <c r="G10" i="15" s="1"/>
  <c r="F66" i="12"/>
  <c r="F68" i="12" s="1"/>
  <c r="F17" i="12" s="1"/>
  <c r="G17" i="15" s="1"/>
  <c r="F41" i="12"/>
  <c r="F44" i="12" s="1"/>
  <c r="F8" i="12" s="1"/>
  <c r="F48" i="12"/>
  <c r="F9" i="12" s="1"/>
  <c r="E66" i="12"/>
  <c r="E68" i="12" s="1"/>
  <c r="E17" i="12" s="1"/>
  <c r="E17" i="15" s="1"/>
  <c r="E51" i="12"/>
  <c r="E10" i="12" s="1"/>
  <c r="E10" i="15" s="1"/>
  <c r="D37" i="12"/>
  <c r="D6" i="12" s="1"/>
  <c r="D49" i="12"/>
  <c r="G8" i="15" l="1"/>
  <c r="E21" i="27"/>
  <c r="E39" i="27" s="1"/>
  <c r="F18" i="15"/>
  <c r="E68" i="22"/>
  <c r="G9" i="15"/>
  <c r="E41" i="27"/>
  <c r="E55" i="27" s="1"/>
  <c r="L30" i="27"/>
  <c r="F87" i="14"/>
  <c r="F23" i="14" s="1"/>
  <c r="J18" i="15"/>
  <c r="E140" i="22"/>
  <c r="D18" i="15"/>
  <c r="E32" i="22"/>
  <c r="N30" i="27"/>
  <c r="H87" i="14"/>
  <c r="H23" i="14" s="1"/>
  <c r="H18" i="15"/>
  <c r="E104" i="22"/>
  <c r="D86" i="14"/>
  <c r="E86" i="14"/>
  <c r="G86" i="14"/>
  <c r="F14" i="24"/>
  <c r="N9" i="15"/>
  <c r="I14" i="24" s="1"/>
  <c r="N8" i="15"/>
  <c r="I13" i="24" s="1"/>
  <c r="F13" i="24"/>
  <c r="F3" i="24"/>
  <c r="M5" i="15"/>
  <c r="I3" i="24" s="1"/>
  <c r="F27" i="24"/>
  <c r="M29" i="15"/>
  <c r="I27" i="24" s="1"/>
  <c r="G6" i="24"/>
  <c r="G8" i="24"/>
  <c r="G7" i="24"/>
  <c r="E4" i="22"/>
  <c r="C6" i="15"/>
  <c r="E44" i="22"/>
  <c r="E85" i="22"/>
  <c r="E49" i="22"/>
  <c r="E80" i="22"/>
  <c r="E78" i="22"/>
  <c r="E79" i="22"/>
  <c r="D51" i="12"/>
  <c r="D10" i="12" s="1"/>
  <c r="D66" i="12"/>
  <c r="D68" i="12" s="1"/>
  <c r="D17" i="12" s="1"/>
  <c r="C28" i="5"/>
  <c r="H23" i="15" l="1"/>
  <c r="E108" i="22"/>
  <c r="M30" i="27"/>
  <c r="G87" i="14"/>
  <c r="G23" i="14" s="1"/>
  <c r="L33" i="27"/>
  <c r="L35" i="27" s="1"/>
  <c r="E39" i="30" s="1"/>
  <c r="L50" i="27"/>
  <c r="L51" i="27" s="1"/>
  <c r="L53" i="27" s="1"/>
  <c r="L31" i="27"/>
  <c r="K30" i="27"/>
  <c r="E87" i="14"/>
  <c r="E23" i="14" s="1"/>
  <c r="E180" i="22"/>
  <c r="L23" i="15"/>
  <c r="G23" i="24" s="1"/>
  <c r="D38" i="12"/>
  <c r="C30" i="15" s="1"/>
  <c r="C25" i="27"/>
  <c r="J30" i="27"/>
  <c r="D87" i="14"/>
  <c r="D23" i="14" s="1"/>
  <c r="N33" i="27"/>
  <c r="N35" i="27" s="1"/>
  <c r="E49" i="30" s="1"/>
  <c r="N50" i="27"/>
  <c r="N51" i="27" s="1"/>
  <c r="N53" i="27" s="1"/>
  <c r="N31" i="27"/>
  <c r="F4" i="24"/>
  <c r="M6" i="15"/>
  <c r="I4" i="24" s="1"/>
  <c r="E8" i="22"/>
  <c r="C10" i="15"/>
  <c r="E13" i="22"/>
  <c r="C17" i="15"/>
  <c r="C42" i="5"/>
  <c r="D45" i="12"/>
  <c r="L37" i="27" l="1"/>
  <c r="E38" i="30"/>
  <c r="L55" i="27"/>
  <c r="E41" i="30"/>
  <c r="N37" i="27"/>
  <c r="E48" i="30"/>
  <c r="N55" i="27"/>
  <c r="E51" i="30"/>
  <c r="D40" i="12"/>
  <c r="D7" i="12" s="1"/>
  <c r="J50" i="27"/>
  <c r="J51" i="27" s="1"/>
  <c r="J53" i="27" s="1"/>
  <c r="J33" i="27"/>
  <c r="J35" i="27" s="1"/>
  <c r="E29" i="30" s="1"/>
  <c r="J31" i="27"/>
  <c r="E28" i="30" s="1"/>
  <c r="K33" i="27"/>
  <c r="K35" i="27" s="1"/>
  <c r="E34" i="30" s="1"/>
  <c r="K50" i="27"/>
  <c r="K51" i="27" s="1"/>
  <c r="K53" i="27" s="1"/>
  <c r="K31" i="27"/>
  <c r="J23" i="15"/>
  <c r="E144" i="22"/>
  <c r="D23" i="15"/>
  <c r="E36" i="22"/>
  <c r="M33" i="27"/>
  <c r="M35" i="27" s="1"/>
  <c r="E44" i="30" s="1"/>
  <c r="M50" i="27"/>
  <c r="M51" i="27" s="1"/>
  <c r="M53" i="27" s="1"/>
  <c r="M31" i="27"/>
  <c r="C45" i="27"/>
  <c r="C47" i="27" s="1"/>
  <c r="C53" i="27" s="1"/>
  <c r="E6" i="30" s="1"/>
  <c r="C27" i="27"/>
  <c r="C37" i="27" s="1"/>
  <c r="E5" i="30" s="1"/>
  <c r="F23" i="15"/>
  <c r="E72" i="22"/>
  <c r="F28" i="24"/>
  <c r="M30" i="15"/>
  <c r="I28" i="24" s="1"/>
  <c r="F8" i="24"/>
  <c r="M10" i="15"/>
  <c r="I8" i="24" s="1"/>
  <c r="E5" i="22"/>
  <c r="C7" i="15"/>
  <c r="D48" i="12"/>
  <c r="D9" i="12" s="1"/>
  <c r="C41" i="27" s="1"/>
  <c r="D41" i="12"/>
  <c r="D44" i="12" s="1"/>
  <c r="D8" i="12" s="1"/>
  <c r="C21" i="27" s="1"/>
  <c r="K37" i="27" l="1"/>
  <c r="E33" i="30"/>
  <c r="M37" i="27"/>
  <c r="E43" i="30"/>
  <c r="K55" i="27"/>
  <c r="E36" i="30"/>
  <c r="J55" i="27"/>
  <c r="E31" i="30"/>
  <c r="M55" i="27"/>
  <c r="E46" i="30"/>
  <c r="N39" i="27"/>
  <c r="E50" i="30"/>
  <c r="L39" i="27"/>
  <c r="E40" i="30"/>
  <c r="C39" i="27"/>
  <c r="J37" i="27"/>
  <c r="C55" i="27"/>
  <c r="F23" i="24"/>
  <c r="N23" i="15"/>
  <c r="I23" i="24" s="1"/>
  <c r="F5" i="24"/>
  <c r="M7" i="15"/>
  <c r="I5" i="24" s="1"/>
  <c r="E6" i="22"/>
  <c r="C8" i="15"/>
  <c r="E7" i="22"/>
  <c r="C9" i="15"/>
  <c r="J39" i="27" l="1"/>
  <c r="E30" i="30"/>
  <c r="M39" i="27"/>
  <c r="E45" i="30"/>
  <c r="K39" i="27"/>
  <c r="E35" i="30"/>
  <c r="F6" i="24"/>
  <c r="M8" i="15"/>
  <c r="I6" i="24" s="1"/>
  <c r="F7" i="24"/>
  <c r="M9" i="15"/>
  <c r="I7" i="24" s="1"/>
</calcChain>
</file>

<file path=xl/sharedStrings.xml><?xml version="1.0" encoding="utf-8"?>
<sst xmlns="http://schemas.openxmlformats.org/spreadsheetml/2006/main" count="3481" uniqueCount="455">
  <si>
    <t>Particulars</t>
  </si>
  <si>
    <t>Property, plant and equipment</t>
  </si>
  <si>
    <t>Capital work-in-progress</t>
  </si>
  <si>
    <t>Goodwill</t>
  </si>
  <si>
    <t>Other intangible assets</t>
  </si>
  <si>
    <t>Goodwill on consolidation</t>
  </si>
  <si>
    <t>Other non-current assets</t>
  </si>
  <si>
    <t>Inventories</t>
  </si>
  <si>
    <t>Trade receivables</t>
  </si>
  <si>
    <t>Cash and cash equivalents</t>
  </si>
  <si>
    <t>Other current assets</t>
  </si>
  <si>
    <t>Assets held for sale</t>
  </si>
  <si>
    <t>Total Assets</t>
  </si>
  <si>
    <t xml:space="preserve">Particulars  </t>
  </si>
  <si>
    <t>ASSETS</t>
  </si>
  <si>
    <t>Financial assets</t>
  </si>
  <si>
    <t>Investments</t>
  </si>
  <si>
    <t>Loans</t>
  </si>
  <si>
    <t>Other financial assets</t>
  </si>
  <si>
    <t>Non-current tax assets (net)</t>
  </si>
  <si>
    <t>Deferred tax assets (net)</t>
  </si>
  <si>
    <t>-</t>
  </si>
  <si>
    <t>Bank balances other than cash and cash equivalents mentioned above</t>
  </si>
  <si>
    <t>EQUITY AND LIABILITIES</t>
  </si>
  <si>
    <t>Equity</t>
  </si>
  <si>
    <t>Equity share capital</t>
  </si>
  <si>
    <t>Other equity</t>
  </si>
  <si>
    <t>Non-controlling interests</t>
  </si>
  <si>
    <t>Liabilities</t>
  </si>
  <si>
    <t>Non-current liabilities</t>
  </si>
  <si>
    <t>Financial liabilities</t>
  </si>
  <si>
    <t>Other financial liabilities</t>
  </si>
  <si>
    <t>Provisions</t>
  </si>
  <si>
    <t>Non-current tax liabilities (net)</t>
  </si>
  <si>
    <t>Current liabilities</t>
  </si>
  <si>
    <t>Borrowings</t>
  </si>
  <si>
    <t>Trade payables</t>
  </si>
  <si>
    <t>Other current liabilities</t>
  </si>
  <si>
    <t>Total Equity and Liabilities</t>
  </si>
  <si>
    <t>Non-Current Assets</t>
  </si>
  <si>
    <t>Financial Assets</t>
  </si>
  <si>
    <t>Current Assets</t>
  </si>
  <si>
    <t>Total outstanding dues of micro enterprises and small enterprises</t>
  </si>
  <si>
    <t>Total outstanding dues of creditors other than micro and small enterprises</t>
  </si>
  <si>
    <t>INCOME</t>
  </si>
  <si>
    <t>Revenue from operations</t>
  </si>
  <si>
    <t>Other income</t>
  </si>
  <si>
    <t>TOTAL INCOME</t>
  </si>
  <si>
    <t>EXPENSES</t>
  </si>
  <si>
    <t>Cost of materials consumed</t>
  </si>
  <si>
    <t>Purchases of stock-in-trade</t>
  </si>
  <si>
    <t>Employee benefits expenses</t>
  </si>
  <si>
    <t>Finance costs</t>
  </si>
  <si>
    <t>Depreciation and amortisation expense</t>
  </si>
  <si>
    <t>Other expenses</t>
  </si>
  <si>
    <t>TOTAL EXPENSES</t>
  </si>
  <si>
    <t>Changes in inventories of finished goods (including stock-in-trade) and WIP</t>
  </si>
  <si>
    <t>Profit before exceptional items and tax</t>
  </si>
  <si>
    <t>Exceptional items (net)</t>
  </si>
  <si>
    <t>Profit before tax from Continuing Operations</t>
  </si>
  <si>
    <t>Tax expenses</t>
  </si>
  <si>
    <t>Current tax</t>
  </si>
  <si>
    <t>Deferred tax credit/(charge)</t>
  </si>
  <si>
    <t>Profit after tax from Continuing Operations (A)</t>
  </si>
  <si>
    <t>Profit/(Loss) from discontinued operations before tax</t>
  </si>
  <si>
    <t>Tax expenses of discontinued operations</t>
  </si>
  <si>
    <t>Profit/(Loss) from discontinued operations after tax (B)</t>
  </si>
  <si>
    <t>PROFIT FOR THE YEAR (A+B)</t>
  </si>
  <si>
    <t>OTHER COMPREHENSIVE INCOME</t>
  </si>
  <si>
    <t>Items that will not be reclassified subsequently to profit or loss</t>
  </si>
  <si>
    <t>Remeasurements of the net defined benefit plans</t>
  </si>
  <si>
    <t>Items that will be reclassified subsequently to profit or loss</t>
  </si>
  <si>
    <t>Income tax relating to items that will not be reclassified subsequently to profit or loss</t>
  </si>
  <si>
    <t>Fair value of debt instruments through other comprehensive income</t>
  </si>
  <si>
    <t>Fair value of cash flow hedges through other comprehensive income</t>
  </si>
  <si>
    <t>Income tax relating to items that will be reclassified subsequently to profit or loss</t>
  </si>
  <si>
    <t>Fair value of Debt instruments through other comprehensive income</t>
  </si>
  <si>
    <t>OTHER COMPREHENSIVE INCOME FOR THE YEAR (C)</t>
  </si>
  <si>
    <t>TOTAL COMPREHENSIVE INCOME FOR THE YEAR (A+B+C)</t>
  </si>
  <si>
    <t>Owners of the Company</t>
  </si>
  <si>
    <t>Other Comprehensive income attributable to:</t>
  </si>
  <si>
    <t>Total Comprehensive income attributable to:</t>
  </si>
  <si>
    <t>Earnings per equity share from Continuing Operations</t>
  </si>
  <si>
    <t>Basic (Face value of Rs. 1 each)</t>
  </si>
  <si>
    <t>Diluted (Face value of Rs. 1 each)</t>
  </si>
  <si>
    <t>Total of Current Assets</t>
  </si>
  <si>
    <t>Total of Non-Current Assets</t>
  </si>
  <si>
    <t>Total Non-Current Liabilities</t>
  </si>
  <si>
    <t>Total Current Liabilities</t>
  </si>
  <si>
    <t>Total Equity Invested</t>
  </si>
  <si>
    <t>A. CASH FLOW FROM OPERATING ACTIVITIES:</t>
  </si>
  <si>
    <t>Profit before tax</t>
  </si>
  <si>
    <t>Adjustments for:</t>
  </si>
  <si>
    <t>Depreciation and amortisation expenses</t>
  </si>
  <si>
    <t>(Profit)/ loss on sale of property, plant and equipment</t>
  </si>
  <si>
    <t>Government grant accrued (net)</t>
  </si>
  <si>
    <t>Contingent Consideration true up for business combination</t>
  </si>
  <si>
    <t>Finance Income</t>
  </si>
  <si>
    <t>Dividend income</t>
  </si>
  <si>
    <t>Fair value (gain)/loss on investments</t>
  </si>
  <si>
    <t>Interest expense</t>
  </si>
  <si>
    <t>Provision for expenses on employee stock options</t>
  </si>
  <si>
    <t>Inventory written off net of Provision/(write back) for Inventory</t>
  </si>
  <si>
    <t>Bad debts/assets written off net of Provision/(write back)</t>
  </si>
  <si>
    <t>Mark-to-market (gain)/loss on derivative financial instruments</t>
  </si>
  <si>
    <t>Cash Generated from operations before working capital changes</t>
  </si>
  <si>
    <t>(Increase)/decrease in Non-Current Assets</t>
  </si>
  <si>
    <t>(Increase)/decrease in Current Assets</t>
  </si>
  <si>
    <t>(Increase)/decrease in Inventories</t>
  </si>
  <si>
    <t>(Increase)/decrease in Non-Current Liabilities</t>
  </si>
  <si>
    <t>Increase/(decrease) in Current Liabilities</t>
  </si>
  <si>
    <t>Cash generated from operations</t>
  </si>
  <si>
    <t>Taxes paid (net of refunds)</t>
  </si>
  <si>
    <t>Profit from discontinued operations</t>
  </si>
  <si>
    <t>Net cash (used in) / generated from operating activities – (A)</t>
  </si>
  <si>
    <t>B. CASH FLOW FROM INVESTING ACTIVITIES:</t>
  </si>
  <si>
    <t>Purchase of property, plant and equipment</t>
  </si>
  <si>
    <t>Sale proceeds of property, plant and equipment</t>
  </si>
  <si>
    <t>Purchase of Intangible assets</t>
  </si>
  <si>
    <t>Contingent Consideration paid on business combination</t>
  </si>
  <si>
    <t>Purchase of current investments</t>
  </si>
  <si>
    <t>Sale of current investments</t>
  </si>
  <si>
    <t>Investment in term deposits (having original maturity of more than 3 months)</t>
  </si>
  <si>
    <t>Redemption/maturity of term deposits (having original maturity of more than 3 months)</t>
  </si>
  <si>
    <t>Interest received</t>
  </si>
  <si>
    <t>Dividend received from others</t>
  </si>
  <si>
    <t>Net cash (used in) / generated from investing activities – (B)</t>
  </si>
  <si>
    <t>C. CASH FLOW FROM FINANCING ACTIVITIES:</t>
  </si>
  <si>
    <t>Dividends paid</t>
  </si>
  <si>
    <t>Dividend distribution tax paid</t>
  </si>
  <si>
    <t>Interest paid other than on lease liabilities</t>
  </si>
  <si>
    <t>Interest paid on lease liabilities</t>
  </si>
  <si>
    <t>Principal Payment of lease liabilities</t>
  </si>
  <si>
    <t>Proceeds from share allotment under employee stock options/ performance share schemes</t>
  </si>
  <si>
    <t>Net cash (used in) / generated from financing activities – (C)</t>
  </si>
  <si>
    <t>Net increase/(decrease) in cash and cash equivalents – (A+B+C)</t>
  </si>
  <si>
    <t>Add: Cash and cash equivalents at the beginning of the period</t>
  </si>
  <si>
    <t>Cash and cash equivalents at the end of the period</t>
  </si>
  <si>
    <t>Profit attributable to: (A+B)</t>
  </si>
  <si>
    <t>Deferred tax liabilities (net)</t>
  </si>
  <si>
    <t>Stamp duty on issue of equity shares</t>
  </si>
  <si>
    <t>Repayment of amount taken for short-term purpose</t>
  </si>
  <si>
    <t>Amount taken for short-term purpose</t>
  </si>
  <si>
    <t>Add: Cash acquired under Business Combination (refer note 41)</t>
  </si>
  <si>
    <t>Lease Liabilities</t>
  </si>
  <si>
    <t>Lease Liablities</t>
  </si>
  <si>
    <t>Profit on sale of brand rights</t>
  </si>
  <si>
    <t>Purchase of current investments (Brand Rights)</t>
  </si>
  <si>
    <t>Loans given to others</t>
  </si>
  <si>
    <t>Investment in non-current deposits with banks</t>
  </si>
  <si>
    <t>Investments accounted for using the equity method</t>
  </si>
  <si>
    <t>Profit before Exceptional Items and tax and before share of equity accounted investee</t>
  </si>
  <si>
    <t>Share of loss of equity accounted investee net of tax</t>
  </si>
  <si>
    <t>Payment from Retirement Benefit Scheme Reserve</t>
  </si>
  <si>
    <t>Transaction cost from acquisition</t>
  </si>
  <si>
    <t>Profit/(Loss) from Joint venture</t>
  </si>
  <si>
    <t>Investment in subsidiary</t>
  </si>
  <si>
    <t>Transaction cost on acquisition</t>
  </si>
  <si>
    <t>Investment in joint venture</t>
  </si>
  <si>
    <t>Borrowings repaid</t>
  </si>
  <si>
    <t>Employee stock options paid</t>
  </si>
  <si>
    <t>Components of cash and cash equivalents:</t>
  </si>
  <si>
    <t>Cash and cash equivalents as per Consolidated Balance Sheet</t>
  </si>
  <si>
    <t>Less: Bank overdraft</t>
  </si>
  <si>
    <t>Cash and cash equivalents for Consolidated Statement of Cash Flows</t>
  </si>
  <si>
    <t>Excise duty</t>
  </si>
  <si>
    <t>Advertisement and publicity</t>
  </si>
  <si>
    <t>Others</t>
  </si>
  <si>
    <t>Investment property</t>
  </si>
  <si>
    <t>Current tax assets (net)</t>
  </si>
  <si>
    <t>Due to micro and small enterprises</t>
  </si>
  <si>
    <t>Due to others</t>
  </si>
  <si>
    <t>Current tax liabilities (net)</t>
  </si>
  <si>
    <t>Loss / (profit) on disposal of property, plant and equipment (net)</t>
  </si>
  <si>
    <t>Share based payment expense</t>
  </si>
  <si>
    <t>Provision for disputed liability</t>
  </si>
  <si>
    <t>Allowance for expected credit loss</t>
  </si>
  <si>
    <t>Provisions for employee benefits</t>
  </si>
  <si>
    <t>Unrealised foreign exchange gain (net)</t>
  </si>
  <si>
    <t>Interest income</t>
  </si>
  <si>
    <t>Share of loss / (profit) of joint venture</t>
  </si>
  <si>
    <t>Gain on fair valuation of financial instruments (net)</t>
  </si>
  <si>
    <t>Net gain on sale of financial assets measured at FVTPL</t>
  </si>
  <si>
    <t>Net gain on sale of financial assets measured at FVTOCI</t>
  </si>
  <si>
    <t>Net gain on sale of financial assets measured at amortised cost</t>
  </si>
  <si>
    <t>Effect of exchange rates on translation of operating cashflows</t>
  </si>
  <si>
    <t>Exceptional items</t>
  </si>
  <si>
    <t>Current and non-current financial assets</t>
  </si>
  <si>
    <t>Other current and non-current assets</t>
  </si>
  <si>
    <t>Other current and non-current financial liabilities</t>
  </si>
  <si>
    <t>Other current and non-current liabilities and provisions</t>
  </si>
  <si>
    <t>Acquisition of property, plant and equipment, capital work-in-progress, investment properties and intangible assets</t>
  </si>
  <si>
    <t>Proceeds from disposal of property, plant and equipment, capital work-in-progress, investment properties and intangible assets</t>
  </si>
  <si>
    <t>Purchases of investments/ bank deposits</t>
  </si>
  <si>
    <t>Proceeds from sale of investments</t>
  </si>
  <si>
    <t>Proceeds from issue of equity share capital</t>
  </si>
  <si>
    <t>Repayments of non-current borrowing (including current maturities)</t>
  </si>
  <si>
    <t>(Repayment of) / proceeds from current borrowings (net)</t>
  </si>
  <si>
    <t>Dividend paid</t>
  </si>
  <si>
    <t>Finance costs paid</t>
  </si>
  <si>
    <t>Net unrealised foreign exchange gain</t>
  </si>
  <si>
    <t>Investments in Joint Venture</t>
  </si>
  <si>
    <t>Lease liabilities</t>
  </si>
  <si>
    <t xml:space="preserve">Note: In Non Current Liabilities, in FY2021 value of borrowings were 134.13 Crore. But in FY2022 previous year, Borrowing were split into 2. Borrowings - 1.31 Crore &amp; Lease Liabilities - 132.82 Crore </t>
  </si>
  <si>
    <t>Note: In both current assets and non current assets values were in two different parts. Loans &amp; Other financial assets in FY2021. But in FY2022 previous year, the value of loan was completely transferred to other financial assets.</t>
  </si>
  <si>
    <t>Note: In Current Liabilities section. FY2021 Report had Other financial liabilities were 238.93 crore. But in FY2022 previous year lease liabilities were recorded seperately, reducing the value of other financial assets.</t>
  </si>
  <si>
    <t>31st March, 2019</t>
  </si>
  <si>
    <t>31st March, 2020</t>
  </si>
  <si>
    <t>31st March, 2021</t>
  </si>
  <si>
    <t>31st March, 2022</t>
  </si>
  <si>
    <t>31st March, 2023</t>
  </si>
  <si>
    <t xml:space="preserve"> 31st March, 2019</t>
  </si>
  <si>
    <t>Note:</t>
  </si>
  <si>
    <t>Cash and cash equivalent as per balance sheet</t>
  </si>
  <si>
    <t>Balances with banks in cash credit accounts</t>
  </si>
  <si>
    <t>Balances with banks in over draft accounts</t>
  </si>
  <si>
    <t>Cash and cash equivalent as per consolidated cash flow statements</t>
  </si>
  <si>
    <t>Principal payment of lease liabilities</t>
  </si>
  <si>
    <t>Note: In FY2020. cash flow from financing activities, payment of lease liabilities were 38 crore. But in FY2021 previous year values, payment of lease liabilities were split into two. Principal payment = 25.18 crore and interest payment = 13.60 crore</t>
  </si>
  <si>
    <t>Interest payment of lease liabilities</t>
  </si>
  <si>
    <t>Purchase of Investment in a Subsidiary</t>
  </si>
  <si>
    <t>Purchase of non controlling interest</t>
  </si>
  <si>
    <t>Cash and cash equivalents acquired in a business combination</t>
  </si>
  <si>
    <t>Impact of changes in exchange rates</t>
  </si>
  <si>
    <t>Company</t>
  </si>
  <si>
    <t>FY</t>
  </si>
  <si>
    <t>Financial Statement</t>
  </si>
  <si>
    <t>Line Item Affected</t>
  </si>
  <si>
    <t>Original Value</t>
  </si>
  <si>
    <t>Adjustment made</t>
  </si>
  <si>
    <t>Adjusted value</t>
  </si>
  <si>
    <t>Reason</t>
  </si>
  <si>
    <t>HUL</t>
  </si>
  <si>
    <t>Balance Sheet</t>
  </si>
  <si>
    <t>Notes</t>
  </si>
  <si>
    <t>₹140 Cr security deposit moved to OFA (NCA)
. Verified via Note 6 &amp; 7</t>
  </si>
  <si>
    <t>Receives deposit from Loans (NCA). Needed for YoY consistency</t>
  </si>
  <si>
    <t>₹34 Cr shifted from OFA (CA) to Loans (CA) .Based on FY22 backfill</t>
  </si>
  <si>
    <t>Matching FY22 backfill values</t>
  </si>
  <si>
    <t>Adjustment Type</t>
  </si>
  <si>
    <t>Other Financial Liabilities (1027 Cr.) split in two parts</t>
  </si>
  <si>
    <t>731 crore split and sent to Lease Liabilities.</t>
  </si>
  <si>
    <t>Other Financial Liabilities (1206 Cr.) split in two parts</t>
  </si>
  <si>
    <t>278 crore split and sent to Lease Liabilities.</t>
  </si>
  <si>
    <t>Income Statement</t>
  </si>
  <si>
    <t>Current Tax was reclassified from ₹505.18 Cr to ₹363.04 Cr</t>
  </si>
  <si>
    <t>Deferred Tax from ₹-144.11 Cr to ₹-1.97 Cr</t>
  </si>
  <si>
    <t>Reclassification (Asset Realignment)</t>
  </si>
  <si>
    <t>Backfill Entry / Reclassification</t>
  </si>
  <si>
    <t>Backfill Entry / Matching Adjustment</t>
  </si>
  <si>
    <t>Reclassification (Liability Split)</t>
  </si>
  <si>
    <t>Correction / Restatement</t>
  </si>
  <si>
    <t>FY2019</t>
  </si>
  <si>
    <t>FY2020</t>
  </si>
  <si>
    <t>FY2021</t>
  </si>
  <si>
    <t>FY2022</t>
  </si>
  <si>
    <t>FY2023</t>
  </si>
  <si>
    <t>Gross Profit Margin (%)</t>
  </si>
  <si>
    <t>EBITDA Margin (%)</t>
  </si>
  <si>
    <t>Operating Profit Margin (%)</t>
  </si>
  <si>
    <t>Net Profit Margin (%)</t>
  </si>
  <si>
    <t>Return on Equity (ROE %)</t>
  </si>
  <si>
    <t>Return on Assets (ROA %)</t>
  </si>
  <si>
    <t>Return on Capital Employed (ROCE %)</t>
  </si>
  <si>
    <t>Profitability Ratios</t>
  </si>
  <si>
    <t>Liquidity Ratios</t>
  </si>
  <si>
    <t>Current Ratio</t>
  </si>
  <si>
    <t>Quick Ratio</t>
  </si>
  <si>
    <t>Cash Ratio</t>
  </si>
  <si>
    <t>Solvency Ratios</t>
  </si>
  <si>
    <t>Debt-to-Equity Ratio</t>
  </si>
  <si>
    <t>Efficiency Ratios</t>
  </si>
  <si>
    <t>Cash Conversion Cycle (in days)</t>
  </si>
  <si>
    <t>Gross Profit</t>
  </si>
  <si>
    <t>Net Profit</t>
  </si>
  <si>
    <t>Total Equity</t>
  </si>
  <si>
    <t>EBITDA</t>
  </si>
  <si>
    <t>Operating Profit (EBIT)</t>
  </si>
  <si>
    <t>Current Liabilities</t>
  </si>
  <si>
    <t>Cash and Cash Equivalents</t>
  </si>
  <si>
    <t>Receivables</t>
  </si>
  <si>
    <t>Payables</t>
  </si>
  <si>
    <t>COGS</t>
  </si>
  <si>
    <t>Capital Employed</t>
  </si>
  <si>
    <t>Average Total Assets</t>
  </si>
  <si>
    <t>Return on Assets (%)</t>
  </si>
  <si>
    <t>Average Shareholder's Equity</t>
  </si>
  <si>
    <t>CA-Inventories</t>
  </si>
  <si>
    <t>Total Debt</t>
  </si>
  <si>
    <t>Note 1</t>
  </si>
  <si>
    <t>FY19</t>
  </si>
  <si>
    <t>FY20</t>
  </si>
  <si>
    <t>FY21</t>
  </si>
  <si>
    <t>FY22</t>
  </si>
  <si>
    <t>FY23</t>
  </si>
  <si>
    <t>Lease Liabilities (NCL)</t>
  </si>
  <si>
    <t>Lease Liabilities (CL)</t>
  </si>
  <si>
    <t>Borrowings (CL)</t>
  </si>
  <si>
    <t>Security Deposits</t>
  </si>
  <si>
    <t>Total Debt (Refer to Note 1)</t>
  </si>
  <si>
    <t>The Values in Blue are directly taken from Notes to Accounts section of the Annual Report. Deferred Tax Liabilities are not included because they do not bear any kind of interest</t>
  </si>
  <si>
    <t>Finance Costs</t>
  </si>
  <si>
    <t>Interest Coverage Ratio (in times)</t>
  </si>
  <si>
    <t>Debt-to-Assets Ratio</t>
  </si>
  <si>
    <t>FY2018</t>
  </si>
  <si>
    <t>Average Inventory</t>
  </si>
  <si>
    <t>Inventory Turnover Ratio (in times)</t>
  </si>
  <si>
    <t>Average Receivables</t>
  </si>
  <si>
    <t>Debtors Turnover Ratio (in times)</t>
  </si>
  <si>
    <t>Purchases of Stock-in-Trade</t>
  </si>
  <si>
    <t>Average Payables</t>
  </si>
  <si>
    <t>Payables Turnover Ratio (in times)</t>
  </si>
  <si>
    <t>Asset Turnover Ratio (in times)</t>
  </si>
  <si>
    <t>Days Inventory Outstanding (in Days)</t>
  </si>
  <si>
    <t>Days Sales Outstanding (in Days)</t>
  </si>
  <si>
    <t>Days Payable Outstanding (in Days)</t>
  </si>
  <si>
    <t>Cash Conversion Cycle (in Days)</t>
  </si>
  <si>
    <t>Debt-to-Asset Ratio</t>
  </si>
  <si>
    <t>(CA-Inventories)</t>
  </si>
  <si>
    <t>Borrowings (NCL)</t>
  </si>
  <si>
    <t>Receivables Turnover Ratio (in times)</t>
  </si>
  <si>
    <t>Absolute Values</t>
  </si>
  <si>
    <t>Loans (NCA)</t>
  </si>
  <si>
    <t>Other Financial Assets (NCA)</t>
  </si>
  <si>
    <t>Loans (CA)</t>
  </si>
  <si>
    <t>Other Financial Assets (CA)</t>
  </si>
  <si>
    <t>Other Financial Liabilities (NCL)</t>
  </si>
  <si>
    <t>Deferred Tax Credit/Charge (Tax Exp.)</t>
  </si>
  <si>
    <t>Current Tax (Tax Exp.)</t>
  </si>
  <si>
    <t>Dabur</t>
  </si>
  <si>
    <t>Year</t>
  </si>
  <si>
    <t>KPI Category</t>
  </si>
  <si>
    <t>Value</t>
  </si>
  <si>
    <t>Profitability Ratio</t>
  </si>
  <si>
    <t>Liquidity Ratio</t>
  </si>
  <si>
    <t>Solvency Ratio</t>
  </si>
  <si>
    <t>Efficiency Ratio</t>
  </si>
  <si>
    <t>Start Value</t>
  </si>
  <si>
    <t>FY End</t>
  </si>
  <si>
    <t>FY Start</t>
  </si>
  <si>
    <t>End Value</t>
  </si>
  <si>
    <t>Years</t>
  </si>
  <si>
    <t>CAGR</t>
  </si>
  <si>
    <t>Calculation Table</t>
  </si>
  <si>
    <t>INCOME STATEMENT:</t>
  </si>
  <si>
    <t>Revenue from Operations</t>
  </si>
  <si>
    <t>Depreciation &amp; Amortization</t>
  </si>
  <si>
    <t>EBIT</t>
  </si>
  <si>
    <t>PBT</t>
  </si>
  <si>
    <t>Tax</t>
  </si>
  <si>
    <t>EPS</t>
  </si>
  <si>
    <t>BALANCE SHEET:</t>
  </si>
  <si>
    <t>Equity Share Capital</t>
  </si>
  <si>
    <t>Total Shareholders Equity</t>
  </si>
  <si>
    <t>Total Liabilities</t>
  </si>
  <si>
    <t>Capital WIP</t>
  </si>
  <si>
    <t>Trade Receivables</t>
  </si>
  <si>
    <t>Cash &amp; Cash Equivalents</t>
  </si>
  <si>
    <t>CASH FLOW STATEMENT:</t>
  </si>
  <si>
    <t>Net Change in Cash</t>
  </si>
  <si>
    <t>YoY 2020</t>
  </si>
  <si>
    <t>YoY 2021</t>
  </si>
  <si>
    <t>YoY 2022</t>
  </si>
  <si>
    <t>YoY 2023</t>
  </si>
  <si>
    <t>Net Cash from/used Operating Activities</t>
  </si>
  <si>
    <t>Net Cash from/used Investing Activities</t>
  </si>
  <si>
    <t>Net Cash from/used Financing Activities</t>
  </si>
  <si>
    <t>Cash Flow Statement</t>
  </si>
  <si>
    <t>Particulars (Rs. In Crore)</t>
  </si>
  <si>
    <t>PAT</t>
  </si>
  <si>
    <t>Employee Benefit Expenses</t>
  </si>
  <si>
    <t>Other Expenses</t>
  </si>
  <si>
    <t>Income Statement as % of Revenue - HUL</t>
  </si>
  <si>
    <t>Income Statement as % of Revenue - Dabur</t>
  </si>
  <si>
    <t>Trade Payables</t>
  </si>
  <si>
    <t>Investments (NCA + CA)</t>
  </si>
  <si>
    <t>Balance Sheet as % of Total Assets/Total Liabilities - Dabur</t>
  </si>
  <si>
    <t>Balance Sheet as % of Total Assets/Total Liabilities - HUL</t>
  </si>
  <si>
    <t>Property, Plant &amp; Equipments</t>
  </si>
  <si>
    <t>Other Non Current Assets</t>
  </si>
  <si>
    <t>Other Current Assets</t>
  </si>
  <si>
    <t>Total Non Current Assets</t>
  </si>
  <si>
    <t>Total Current Assets</t>
  </si>
  <si>
    <t>Other Current Liabilities</t>
  </si>
  <si>
    <t>Income Statement Actuals - HUL</t>
  </si>
  <si>
    <t>Income Statement Actuals - Dabur</t>
  </si>
  <si>
    <t>Balance Sheet Actuals - Dabur</t>
  </si>
  <si>
    <t>Balance Sheet Actuals - HUL</t>
  </si>
  <si>
    <t>#</t>
  </si>
  <si>
    <t>Company - Dabur</t>
  </si>
  <si>
    <t>Company - HUL</t>
  </si>
  <si>
    <t>HUL_19</t>
  </si>
  <si>
    <t>Dabur_19</t>
  </si>
  <si>
    <t>HUL_20</t>
  </si>
  <si>
    <t>HUL_21</t>
  </si>
  <si>
    <t>HUL_22</t>
  </si>
  <si>
    <t>HUL_23</t>
  </si>
  <si>
    <t>Dabur_20</t>
  </si>
  <si>
    <t>Dabur_21</t>
  </si>
  <si>
    <t>Dabur_22</t>
  </si>
  <si>
    <t>Dabur_23</t>
  </si>
  <si>
    <t>HUL_CAGR</t>
  </si>
  <si>
    <t>Dabur_CAGR</t>
  </si>
  <si>
    <t>Trend</t>
  </si>
  <si>
    <t>DuPont Analysis</t>
  </si>
  <si>
    <t>ROE - Breakdown Equation</t>
  </si>
  <si>
    <t>Equity Multiplier (C)</t>
  </si>
  <si>
    <t>Asset Turnover Ratio (B)</t>
  </si>
  <si>
    <t>Return on Equity (A*B*C)</t>
  </si>
  <si>
    <t>Check</t>
  </si>
  <si>
    <t>ROA - Breakdown Equation</t>
  </si>
  <si>
    <t>Return on Assets (A*B)</t>
  </si>
  <si>
    <t>Net Profit Margin (A)</t>
  </si>
  <si>
    <t>Note: In non current assets in FY2021, Investments were written in one. But in FY2022 previous year section, 12.28 crore of investment In Joint venture was noted seperately reducing the value of investments in financial assets section.</t>
  </si>
  <si>
    <t>% Revenue</t>
  </si>
  <si>
    <t>COGS as % of Revenue</t>
  </si>
  <si>
    <t>Gross Profit as % of Revenue</t>
  </si>
  <si>
    <t>Employee Benefit Expenses as % of Revenue</t>
  </si>
  <si>
    <t>Other Expenses as % of Revenue</t>
  </si>
  <si>
    <t>EBITDA as % of Revenue</t>
  </si>
  <si>
    <t>Depreciation &amp; Amortization as % of Revenue</t>
  </si>
  <si>
    <t>EBIT as % of Revenue</t>
  </si>
  <si>
    <t>PBT as % of Revenue</t>
  </si>
  <si>
    <t>PAT as % of Revenue</t>
  </si>
  <si>
    <t>EPS as % of Revenue</t>
  </si>
  <si>
    <t>Capital WIP as % of Total Assets</t>
  </si>
  <si>
    <t>Cash &amp; Cash Equivalents as % of Total Assets</t>
  </si>
  <si>
    <t>Trade Receivables as % of Total Assets</t>
  </si>
  <si>
    <t>Inventories as % of Total Assets</t>
  </si>
  <si>
    <t>Investments (NCA + CA) as % of Total Assets</t>
  </si>
  <si>
    <t>Property, Plant &amp; Equipments as % of Total Assets</t>
  </si>
  <si>
    <t>Other Non Current Assets as % of Total Assets</t>
  </si>
  <si>
    <t>Other Current Assets as % of Total Assets</t>
  </si>
  <si>
    <t>Total Non Current Assets as % of Total Assets</t>
  </si>
  <si>
    <t>Total Current Assets as % of Total Assets</t>
  </si>
  <si>
    <t>% Total Assets</t>
  </si>
  <si>
    <t>Equity Share Capital as % of Total Liabilities</t>
  </si>
  <si>
    <t>Total Shareholders Equity as % of Total Liabilities</t>
  </si>
  <si>
    <t>Total Non-Current Liabilities as % of Total Liabilities</t>
  </si>
  <si>
    <t>Total Current Liabilities as % of Total Liabilities</t>
  </si>
  <si>
    <t>Total Debt as % of Total Liabilities</t>
  </si>
  <si>
    <t>Trade Payables as % of Total Liabilities</t>
  </si>
  <si>
    <t>Other Current Liabilities as % of Total Liabilities</t>
  </si>
  <si>
    <t>% Total Liabilities</t>
  </si>
  <si>
    <t>Net Profit Margin</t>
  </si>
  <si>
    <t>Asset Turnover Ratio</t>
  </si>
  <si>
    <t>Equity Multiplier</t>
  </si>
  <si>
    <t>Return on Equity</t>
  </si>
  <si>
    <t>Return on Assets</t>
  </si>
  <si>
    <t>ROE Breakdown</t>
  </si>
  <si>
    <t>ROA Breakdown</t>
  </si>
  <si>
    <t>Note 43 (2021-22)</t>
  </si>
  <si>
    <t>Note 43 (2020-21)</t>
  </si>
  <si>
    <t>Note 6 (2020-21) &amp; (2021-22)</t>
  </si>
  <si>
    <t>Note 7 (2020-21) &amp; (2021-22)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</si>
</sst>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quot;\ #,##0.00"/>
    <numFmt numFmtId="165" formatCode="&quot;₹&quot;\ #,##0"/>
    <numFmt numFmtId="166" formatCode="#.00\ &quot;:1&quot;"/>
    <numFmt numFmtId="167" formatCode="0.00\x"/>
    <numFmt numFmtId="168" formatCode="0.00000000000000%"/>
  </numFmts>
  <fonts count="37"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i/>
      <sz val="11"/>
      <color theme="1"/>
      <name val="Calibri"/>
      <family val="2"/>
      <scheme val="minor"/>
    </font>
    <font>
      <b/>
      <sz val="11"/>
      <color theme="3" tint="-0.499984740745262"/>
      <name val="Calibri"/>
      <family val="2"/>
      <scheme val="minor"/>
    </font>
    <font>
      <sz val="11"/>
      <color theme="3" tint="-0.499984740745262"/>
      <name val="Calibri"/>
      <family val="2"/>
      <scheme val="minor"/>
    </font>
    <font>
      <b/>
      <sz val="11"/>
      <color theme="1" tint="4.9989318521683403E-2"/>
      <name val="Calibri"/>
      <family val="2"/>
      <scheme val="minor"/>
    </font>
    <font>
      <b/>
      <sz val="14"/>
      <color theme="0"/>
      <name val="Calibri"/>
      <family val="2"/>
      <scheme val="minor"/>
    </font>
    <font>
      <sz val="14"/>
      <color theme="0"/>
      <name val="Calibri"/>
      <family val="2"/>
      <scheme val="minor"/>
    </font>
    <font>
      <sz val="14"/>
      <color theme="3" tint="-0.499984740745262"/>
      <name val="Calibri"/>
      <family val="2"/>
      <scheme val="minor"/>
    </font>
    <font>
      <sz val="11"/>
      <color rgb="FFFF0000"/>
      <name val="Calibri"/>
      <family val="2"/>
      <scheme val="minor"/>
    </font>
    <font>
      <sz val="14"/>
      <color theme="3" tint="-0.499984740745262"/>
      <name val="Calibri"/>
      <family val="2"/>
      <scheme val="minor"/>
    </font>
    <font>
      <sz val="11"/>
      <color theme="3" tint="-0.499984740745262"/>
      <name val="Calibri"/>
      <family val="2"/>
      <scheme val="minor"/>
    </font>
    <font>
      <sz val="11"/>
      <color theme="3" tint="-0.249977111117893"/>
      <name val="Calibri"/>
      <family val="2"/>
      <scheme val="minor"/>
    </font>
    <font>
      <b/>
      <sz val="11"/>
      <color theme="2" tint="-0.89999084444715716"/>
      <name val="Calibri"/>
      <family val="2"/>
      <scheme val="minor"/>
    </font>
    <font>
      <b/>
      <sz val="11"/>
      <color theme="3" tint="-0.249977111117893"/>
      <name val="Calibri"/>
      <family val="2"/>
      <scheme val="minor"/>
    </font>
    <font>
      <sz val="11"/>
      <color theme="1" tint="4.9989318521683403E-2"/>
      <name val="Calibri"/>
      <family val="2"/>
      <scheme val="minor"/>
    </font>
    <font>
      <i/>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i/>
      <sz val="11"/>
      <name val="Calibri"/>
      <family val="2"/>
      <scheme val="minor"/>
    </font>
    <font>
      <sz val="11"/>
      <color rgb="FF0000FF"/>
      <name val="Calibri"/>
      <family val="2"/>
      <scheme val="minor"/>
    </font>
    <font>
      <b/>
      <sz val="11"/>
      <color rgb="FF0000FF"/>
      <name val="Calibri"/>
      <family val="2"/>
      <scheme val="minor"/>
    </font>
    <font>
      <sz val="10"/>
      <color theme="1"/>
      <name val="Calibri"/>
      <family val="2"/>
      <scheme val="minor"/>
    </font>
    <font>
      <b/>
      <sz val="20"/>
      <color theme="0"/>
      <name val="Calibri"/>
      <family val="2"/>
      <scheme val="minor"/>
    </font>
    <font>
      <b/>
      <sz val="12"/>
      <color theme="1"/>
      <name val="Calibri"/>
      <family val="2"/>
      <scheme val="minor"/>
    </font>
    <font>
      <b/>
      <sz val="18"/>
      <color theme="1"/>
      <name val="Calibri"/>
      <family val="2"/>
      <scheme val="minor"/>
    </font>
    <font>
      <b/>
      <sz val="16"/>
      <name val="Calibri"/>
      <family val="2"/>
      <scheme val="minor"/>
    </font>
    <font>
      <b/>
      <sz val="10"/>
      <color theme="1"/>
      <name val="Calibri"/>
      <family val="2"/>
      <scheme val="minor"/>
    </font>
    <font>
      <i/>
      <sz val="10"/>
      <color theme="1"/>
      <name val="Calibri"/>
      <family val="2"/>
      <scheme val="minor"/>
    </font>
    <font>
      <b/>
      <sz val="18"/>
      <color theme="0" tint="-0.499984740745262"/>
      <name val="Calibri"/>
      <family val="2"/>
      <scheme val="minor"/>
    </font>
    <font>
      <b/>
      <sz val="11"/>
      <color theme="0" tint="-0.499984740745262"/>
      <name val="Calibri"/>
      <family val="2"/>
      <scheme val="minor"/>
    </font>
    <font>
      <sz val="11"/>
      <color theme="0" tint="-0.499984740745262"/>
      <name val="Calibri"/>
      <family val="2"/>
      <scheme val="minor"/>
    </font>
    <font>
      <b/>
      <sz val="18"/>
      <color theme="0"/>
      <name val="Calibri"/>
      <family val="2"/>
      <scheme val="minor"/>
    </font>
    <font>
      <i/>
      <sz val="11"/>
      <color theme="0" tint="-0.499984740745262"/>
      <name val="Calibri"/>
      <family val="2"/>
      <scheme val="minor"/>
    </font>
  </fonts>
  <fills count="15">
    <fill>
      <patternFill patternType="none"/>
    </fill>
    <fill>
      <patternFill patternType="gray125"/>
    </fill>
    <fill>
      <patternFill patternType="solid">
        <fgColor theme="3" tint="0.39997558519241921"/>
        <bgColor indexed="64"/>
      </patternFill>
    </fill>
    <fill>
      <patternFill patternType="solid">
        <fgColor theme="3" tint="-0.249977111117893"/>
        <bgColor indexed="64"/>
      </patternFill>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theme="6" tint="-0.499984740745262"/>
        <bgColor indexed="64"/>
      </patternFill>
    </fill>
    <fill>
      <patternFill patternType="solid">
        <fgColor theme="4" tint="0.79998168889431442"/>
        <bgColor indexed="64"/>
      </patternFill>
    </fill>
    <fill>
      <patternFill patternType="solid">
        <fgColor theme="7" tint="0.79998168889431442"/>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dotted">
        <color rgb="FF002060"/>
      </top>
      <bottom style="dotted">
        <color rgb="FF002060"/>
      </bottom>
      <diagonal/>
    </border>
    <border>
      <left/>
      <right/>
      <top style="thin">
        <color rgb="FF002060"/>
      </top>
      <bottom/>
      <diagonal/>
    </border>
    <border>
      <left/>
      <right/>
      <top style="dotted">
        <color rgb="FF002060"/>
      </top>
      <bottom/>
      <diagonal/>
    </border>
  </borders>
  <cellStyleXfs count="2">
    <xf numFmtId="0" fontId="0" fillId="0" borderId="0"/>
    <xf numFmtId="9" fontId="19" fillId="0" borderId="0" applyFont="0" applyFill="0" applyBorder="0" applyAlignment="0" applyProtection="0"/>
  </cellStyleXfs>
  <cellXfs count="334">
    <xf numFmtId="0" fontId="0" fillId="0" borderId="0" xfId="0"/>
    <xf numFmtId="0" fontId="0" fillId="0" borderId="0" xfId="0" applyAlignment="1">
      <alignment horizontal="right"/>
    </xf>
    <xf numFmtId="0" fontId="4" fillId="0" borderId="0" xfId="0" applyFont="1"/>
    <xf numFmtId="165" fontId="0" fillId="0" borderId="0" xfId="0" applyNumberFormat="1"/>
    <xf numFmtId="0" fontId="6" fillId="0" borderId="0" xfId="0" applyFont="1" applyBorder="1" applyAlignment="1">
      <alignment horizontal="right"/>
    </xf>
    <xf numFmtId="165" fontId="6" fillId="0" borderId="0" xfId="0" applyNumberFormat="1" applyFont="1" applyBorder="1"/>
    <xf numFmtId="165" fontId="6" fillId="0" borderId="0" xfId="0" applyNumberFormat="1" applyFont="1"/>
    <xf numFmtId="165" fontId="5" fillId="0" borderId="0" xfId="0" applyNumberFormat="1" applyFont="1"/>
    <xf numFmtId="0" fontId="2" fillId="3" borderId="0" xfId="0" applyFont="1" applyFill="1"/>
    <xf numFmtId="164" fontId="6" fillId="0" borderId="0" xfId="0" applyNumberFormat="1" applyFont="1"/>
    <xf numFmtId="165" fontId="6" fillId="0" borderId="3" xfId="0" applyNumberFormat="1" applyFont="1" applyBorder="1"/>
    <xf numFmtId="0" fontId="8" fillId="2" borderId="0" xfId="0" applyFont="1" applyFill="1"/>
    <xf numFmtId="165" fontId="9" fillId="2" borderId="0" xfId="0" applyNumberFormat="1" applyFont="1" applyFill="1"/>
    <xf numFmtId="0" fontId="9" fillId="2" borderId="0" xfId="0" applyFont="1" applyFill="1" applyAlignment="1">
      <alignment horizontal="right"/>
    </xf>
    <xf numFmtId="0" fontId="0" fillId="5" borderId="0" xfId="0" applyFill="1"/>
    <xf numFmtId="0" fontId="8" fillId="2" borderId="1" xfId="0" applyFont="1" applyFill="1" applyBorder="1"/>
    <xf numFmtId="165" fontId="3" fillId="2" borderId="1" xfId="0" applyNumberFormat="1" applyFont="1" applyFill="1" applyBorder="1"/>
    <xf numFmtId="0" fontId="7" fillId="4" borderId="2" xfId="0" applyFont="1" applyFill="1" applyBorder="1"/>
    <xf numFmtId="165" fontId="5" fillId="0" borderId="0" xfId="0" applyNumberFormat="1" applyFont="1" applyBorder="1"/>
    <xf numFmtId="165" fontId="8" fillId="2" borderId="0" xfId="0" applyNumberFormat="1" applyFont="1" applyFill="1"/>
    <xf numFmtId="165" fontId="6" fillId="0" borderId="0" xfId="0" applyNumberFormat="1" applyFont="1" applyAlignment="1">
      <alignment horizontal="right"/>
    </xf>
    <xf numFmtId="0" fontId="0" fillId="5" borderId="0" xfId="0" applyFill="1" applyBorder="1"/>
    <xf numFmtId="165" fontId="6" fillId="0" borderId="0" xfId="0" applyNumberFormat="1" applyFont="1" applyBorder="1" applyAlignment="1">
      <alignment horizontal="right"/>
    </xf>
    <xf numFmtId="165" fontId="2" fillId="3" borderId="0" xfId="0" applyNumberFormat="1" applyFont="1" applyFill="1" applyBorder="1" applyAlignment="1">
      <alignment horizontal="right"/>
    </xf>
    <xf numFmtId="165" fontId="6" fillId="2" borderId="1" xfId="0" applyNumberFormat="1" applyFont="1" applyFill="1" applyBorder="1"/>
    <xf numFmtId="165" fontId="10" fillId="2" borderId="0" xfId="0" applyNumberFormat="1" applyFont="1" applyFill="1" applyAlignment="1">
      <alignment horizontal="right"/>
    </xf>
    <xf numFmtId="165" fontId="10" fillId="2" borderId="0" xfId="0" applyNumberFormat="1" applyFont="1" applyFill="1"/>
    <xf numFmtId="165" fontId="12" fillId="2" borderId="0" xfId="0" applyNumberFormat="1" applyFont="1" applyFill="1" applyAlignment="1">
      <alignment horizontal="right"/>
    </xf>
    <xf numFmtId="165" fontId="13" fillId="0" borderId="0" xfId="0" applyNumberFormat="1" applyFont="1" applyBorder="1" applyAlignment="1">
      <alignment horizontal="right"/>
    </xf>
    <xf numFmtId="165" fontId="13" fillId="0" borderId="0" xfId="0" applyNumberFormat="1" applyFont="1" applyAlignment="1">
      <alignment horizontal="right"/>
    </xf>
    <xf numFmtId="0" fontId="0" fillId="0" borderId="0" xfId="0" applyAlignment="1">
      <alignment wrapText="1"/>
    </xf>
    <xf numFmtId="0" fontId="0" fillId="0" borderId="0" xfId="0" applyAlignment="1">
      <alignment vertical="center" wrapText="1"/>
    </xf>
    <xf numFmtId="165" fontId="11" fillId="0" borderId="0" xfId="0" applyNumberFormat="1" applyFont="1"/>
    <xf numFmtId="165" fontId="11" fillId="0" borderId="0" xfId="0" applyNumberFormat="1" applyFont="1" applyBorder="1" applyAlignment="1">
      <alignment horizontal="right"/>
    </xf>
    <xf numFmtId="0" fontId="1" fillId="0" borderId="0" xfId="0" applyFont="1"/>
    <xf numFmtId="164" fontId="10" fillId="2" borderId="0" xfId="0" applyNumberFormat="1" applyFont="1" applyFill="1"/>
    <xf numFmtId="164" fontId="0" fillId="0" borderId="0" xfId="0" applyNumberFormat="1"/>
    <xf numFmtId="164" fontId="6" fillId="0" borderId="3" xfId="0" applyNumberFormat="1" applyFont="1" applyBorder="1"/>
    <xf numFmtId="0" fontId="0" fillId="0" borderId="0" xfId="0" applyBorder="1"/>
    <xf numFmtId="164" fontId="9" fillId="2" borderId="0" xfId="0" applyNumberFormat="1" applyFont="1" applyFill="1"/>
    <xf numFmtId="165" fontId="2" fillId="3" borderId="0" xfId="0" applyNumberFormat="1" applyFont="1" applyFill="1"/>
    <xf numFmtId="164" fontId="14" fillId="0" borderId="0" xfId="0" applyNumberFormat="1" applyFont="1"/>
    <xf numFmtId="164" fontId="14" fillId="0" borderId="0" xfId="0" applyNumberFormat="1" applyFont="1" applyAlignment="1">
      <alignment horizontal="right"/>
    </xf>
    <xf numFmtId="164" fontId="15" fillId="0" borderId="0" xfId="0" applyNumberFormat="1" applyFont="1" applyBorder="1"/>
    <xf numFmtId="0" fontId="7" fillId="4" borderId="3" xfId="0" applyFont="1" applyFill="1" applyBorder="1"/>
    <xf numFmtId="164" fontId="7" fillId="4" borderId="3" xfId="0" applyNumberFormat="1" applyFont="1" applyFill="1" applyBorder="1"/>
    <xf numFmtId="0" fontId="0" fillId="0" borderId="0" xfId="0" applyFont="1" applyBorder="1"/>
    <xf numFmtId="164" fontId="17" fillId="0" borderId="0" xfId="0" applyNumberFormat="1" applyFont="1" applyBorder="1"/>
    <xf numFmtId="0" fontId="17" fillId="0" borderId="0" xfId="0" applyFont="1"/>
    <xf numFmtId="165" fontId="14" fillId="0" borderId="0" xfId="0" applyNumberFormat="1" applyFont="1" applyBorder="1"/>
    <xf numFmtId="165" fontId="14" fillId="0" borderId="0" xfId="0" applyNumberFormat="1" applyFont="1"/>
    <xf numFmtId="165" fontId="14" fillId="0" borderId="0" xfId="0" applyNumberFormat="1" applyFont="1" applyBorder="1" applyAlignment="1">
      <alignment horizontal="right"/>
    </xf>
    <xf numFmtId="165" fontId="7" fillId="4" borderId="2" xfId="0" applyNumberFormat="1" applyFont="1" applyFill="1" applyBorder="1"/>
    <xf numFmtId="165" fontId="17" fillId="0" borderId="0" xfId="0" applyNumberFormat="1" applyFont="1"/>
    <xf numFmtId="165" fontId="7" fillId="4" borderId="3" xfId="0" applyNumberFormat="1" applyFont="1" applyFill="1" applyBorder="1"/>
    <xf numFmtId="165" fontId="7" fillId="0" borderId="0" xfId="0" applyNumberFormat="1" applyFont="1" applyBorder="1"/>
    <xf numFmtId="165" fontId="0" fillId="0" borderId="0" xfId="0" applyNumberFormat="1" applyFont="1" applyBorder="1"/>
    <xf numFmtId="165" fontId="0" fillId="0" borderId="1" xfId="0" applyNumberFormat="1" applyFont="1" applyBorder="1"/>
    <xf numFmtId="0" fontId="0" fillId="0" borderId="0" xfId="0" applyAlignment="1">
      <alignment horizontal="center" vertical="center" wrapText="1"/>
    </xf>
    <xf numFmtId="164" fontId="9" fillId="2" borderId="0" xfId="0" applyNumberFormat="1" applyFont="1" applyFill="1" applyAlignment="1">
      <alignment horizontal="right"/>
    </xf>
    <xf numFmtId="164" fontId="6" fillId="0" borderId="0" xfId="0" applyNumberFormat="1" applyFont="1" applyBorder="1" applyAlignment="1">
      <alignment horizontal="right"/>
    </xf>
    <xf numFmtId="164" fontId="6" fillId="0" borderId="0" xfId="0" applyNumberFormat="1" applyFont="1" applyBorder="1"/>
    <xf numFmtId="164" fontId="8" fillId="2" borderId="0" xfId="0" applyNumberFormat="1" applyFont="1" applyFill="1"/>
    <xf numFmtId="164" fontId="6" fillId="0" borderId="0" xfId="0" applyNumberFormat="1" applyFont="1" applyAlignment="1">
      <alignment horizontal="right"/>
    </xf>
    <xf numFmtId="164" fontId="0" fillId="0" borderId="0" xfId="0" applyNumberFormat="1" applyAlignment="1">
      <alignment horizontal="right"/>
    </xf>
    <xf numFmtId="164" fontId="0" fillId="0" borderId="0" xfId="0" applyNumberFormat="1" applyAlignment="1">
      <alignment vertical="center"/>
    </xf>
    <xf numFmtId="164" fontId="0" fillId="0" borderId="0" xfId="0" applyNumberFormat="1" applyAlignment="1">
      <alignment vertical="top"/>
    </xf>
    <xf numFmtId="164" fontId="11" fillId="0" borderId="0" xfId="0" applyNumberFormat="1" applyFont="1"/>
    <xf numFmtId="0" fontId="0" fillId="0" borderId="0" xfId="0" applyAlignment="1">
      <alignment vertical="top" wrapText="1"/>
    </xf>
    <xf numFmtId="164" fontId="10" fillId="2" borderId="0" xfId="0" applyNumberFormat="1" applyFont="1" applyFill="1" applyAlignment="1">
      <alignment horizontal="right"/>
    </xf>
    <xf numFmtId="164" fontId="12" fillId="2" borderId="0" xfId="0" applyNumberFormat="1" applyFont="1" applyFill="1" applyAlignment="1">
      <alignment horizontal="right"/>
    </xf>
    <xf numFmtId="164" fontId="13" fillId="0" borderId="0" xfId="0" applyNumberFormat="1" applyFont="1" applyBorder="1" applyAlignment="1">
      <alignment horizontal="right"/>
    </xf>
    <xf numFmtId="164" fontId="0" fillId="0" borderId="0" xfId="0" applyNumberFormat="1" applyAlignment="1">
      <alignment vertical="center" wrapText="1"/>
    </xf>
    <xf numFmtId="164" fontId="16" fillId="0" borderId="0" xfId="0" applyNumberFormat="1" applyFont="1"/>
    <xf numFmtId="164" fontId="3" fillId="2" borderId="1" xfId="0" applyNumberFormat="1" applyFont="1" applyFill="1" applyBorder="1"/>
    <xf numFmtId="164" fontId="6" fillId="2" borderId="1" xfId="0" applyNumberFormat="1" applyFont="1" applyFill="1" applyBorder="1"/>
    <xf numFmtId="0" fontId="0" fillId="0" borderId="0" xfId="0" applyAlignment="1">
      <alignment horizontal="left"/>
    </xf>
    <xf numFmtId="0" fontId="0" fillId="0" borderId="0" xfId="0" applyAlignment="1">
      <alignment horizontal="center"/>
    </xf>
    <xf numFmtId="0" fontId="0" fillId="0" borderId="0" xfId="0" applyAlignment="1">
      <alignment horizontal="center" vertical="top" wrapText="1"/>
    </xf>
    <xf numFmtId="0" fontId="0" fillId="0" borderId="0" xfId="0" applyAlignment="1"/>
    <xf numFmtId="0" fontId="0" fillId="0" borderId="0" xfId="0" applyAlignment="1">
      <alignment vertical="center"/>
    </xf>
    <xf numFmtId="0" fontId="0" fillId="0" borderId="0" xfId="0" applyAlignment="1">
      <alignment vertical="top"/>
    </xf>
    <xf numFmtId="0" fontId="0" fillId="0" borderId="0" xfId="0" applyFont="1" applyAlignment="1">
      <alignment horizontal="left"/>
    </xf>
    <xf numFmtId="164" fontId="0" fillId="0" borderId="0" xfId="0" applyNumberFormat="1" applyAlignment="1">
      <alignment horizontal="center"/>
    </xf>
    <xf numFmtId="0" fontId="18" fillId="0" borderId="0" xfId="0" applyFont="1" applyAlignment="1">
      <alignment horizontal="left" vertical="center" wrapText="1" indent="1"/>
    </xf>
    <xf numFmtId="0" fontId="0" fillId="0" borderId="0" xfId="0" applyFont="1"/>
    <xf numFmtId="10" fontId="0" fillId="0" borderId="0" xfId="0" applyNumberFormat="1"/>
    <xf numFmtId="166" fontId="0" fillId="0" borderId="0" xfId="0" applyNumberFormat="1"/>
    <xf numFmtId="0" fontId="0" fillId="0" borderId="3" xfId="0" applyBorder="1"/>
    <xf numFmtId="0" fontId="2" fillId="3" borderId="0" xfId="0" applyFont="1" applyFill="1" applyAlignment="1">
      <alignment horizontal="center"/>
    </xf>
    <xf numFmtId="0" fontId="2" fillId="7" borderId="0" xfId="0" applyFont="1" applyFill="1"/>
    <xf numFmtId="0" fontId="2" fillId="7" borderId="0" xfId="0" applyFont="1" applyFill="1" applyAlignment="1">
      <alignment horizontal="center"/>
    </xf>
    <xf numFmtId="0" fontId="0" fillId="0" borderId="0" xfId="0" applyFont="1" applyFill="1" applyBorder="1"/>
    <xf numFmtId="0" fontId="1" fillId="8" borderId="3" xfId="0" applyFont="1" applyFill="1" applyBorder="1"/>
    <xf numFmtId="165" fontId="1" fillId="8" borderId="3" xfId="0" applyNumberFormat="1" applyFont="1" applyFill="1" applyBorder="1"/>
    <xf numFmtId="2" fontId="0" fillId="0" borderId="0" xfId="0" applyNumberFormat="1"/>
    <xf numFmtId="0" fontId="0" fillId="0" borderId="0" xfId="0" applyFill="1" applyBorder="1"/>
    <xf numFmtId="1" fontId="0" fillId="0" borderId="0" xfId="0" applyNumberFormat="1"/>
    <xf numFmtId="0" fontId="1" fillId="6" borderId="1" xfId="0" applyFont="1" applyFill="1" applyBorder="1"/>
    <xf numFmtId="10" fontId="1" fillId="6" borderId="1" xfId="0" applyNumberFormat="1" applyFont="1" applyFill="1" applyBorder="1"/>
    <xf numFmtId="0" fontId="1" fillId="6" borderId="1" xfId="0" applyFont="1" applyFill="1" applyBorder="1" applyAlignment="1">
      <alignment horizontal="left"/>
    </xf>
    <xf numFmtId="166" fontId="1" fillId="6" borderId="1" xfId="0" applyNumberFormat="1" applyFont="1" applyFill="1" applyBorder="1"/>
    <xf numFmtId="2" fontId="1" fillId="6" borderId="1" xfId="0" applyNumberFormat="1" applyFont="1" applyFill="1" applyBorder="1"/>
    <xf numFmtId="0" fontId="0" fillId="0" borderId="3" xfId="0" applyFill="1" applyBorder="1"/>
    <xf numFmtId="0" fontId="1" fillId="6" borderId="0" xfId="0" applyFont="1" applyFill="1" applyBorder="1"/>
    <xf numFmtId="1" fontId="1" fillId="6" borderId="0" xfId="0" applyNumberFormat="1" applyFont="1" applyFill="1" applyBorder="1"/>
    <xf numFmtId="1" fontId="1" fillId="6" borderId="1" xfId="0" applyNumberFormat="1" applyFont="1" applyFill="1" applyBorder="1"/>
    <xf numFmtId="0" fontId="20" fillId="0" borderId="0" xfId="0" applyFont="1"/>
    <xf numFmtId="0" fontId="21" fillId="0" borderId="0" xfId="0" applyFont="1"/>
    <xf numFmtId="0" fontId="22" fillId="0" borderId="0" xfId="0" applyFont="1"/>
    <xf numFmtId="0" fontId="20" fillId="0" borderId="0" xfId="0" applyFont="1" applyBorder="1"/>
    <xf numFmtId="0" fontId="20" fillId="0" borderId="1" xfId="0" applyFont="1" applyBorder="1"/>
    <xf numFmtId="0" fontId="21" fillId="0" borderId="3" xfId="0" applyFont="1" applyBorder="1"/>
    <xf numFmtId="165" fontId="23" fillId="0" borderId="0" xfId="0" applyNumberFormat="1" applyFont="1"/>
    <xf numFmtId="165" fontId="23" fillId="0" borderId="0" xfId="0" applyNumberFormat="1" applyFont="1" applyAlignment="1">
      <alignment horizontal="right"/>
    </xf>
    <xf numFmtId="165" fontId="23" fillId="0" borderId="0" xfId="0" applyNumberFormat="1" applyFont="1" applyBorder="1"/>
    <xf numFmtId="165" fontId="23" fillId="0" borderId="1" xfId="0" applyNumberFormat="1" applyFont="1" applyBorder="1"/>
    <xf numFmtId="164" fontId="23" fillId="0" borderId="0" xfId="0" applyNumberFormat="1" applyFont="1"/>
    <xf numFmtId="0" fontId="7" fillId="5" borderId="3" xfId="0" applyFont="1" applyFill="1" applyBorder="1"/>
    <xf numFmtId="165" fontId="7" fillId="5" borderId="3" xfId="0" applyNumberFormat="1" applyFont="1" applyFill="1" applyBorder="1"/>
    <xf numFmtId="0" fontId="21" fillId="0" borderId="0" xfId="0" applyFont="1" applyBorder="1"/>
    <xf numFmtId="0" fontId="22" fillId="0" borderId="0" xfId="0" applyFont="1" applyBorder="1"/>
    <xf numFmtId="0" fontId="1" fillId="0" borderId="0" xfId="0" applyFont="1" applyBorder="1"/>
    <xf numFmtId="0" fontId="18" fillId="0" borderId="0" xfId="0" applyFont="1" applyBorder="1"/>
    <xf numFmtId="165" fontId="23" fillId="0" borderId="0" xfId="0" applyNumberFormat="1" applyFont="1" applyBorder="1" applyAlignment="1">
      <alignment horizontal="right"/>
    </xf>
    <xf numFmtId="165" fontId="24" fillId="0" borderId="0" xfId="0" applyNumberFormat="1" applyFont="1"/>
    <xf numFmtId="0" fontId="7" fillId="5" borderId="2" xfId="0" applyFont="1" applyFill="1" applyBorder="1"/>
    <xf numFmtId="0" fontId="21" fillId="5" borderId="0" xfId="0" applyFont="1" applyFill="1"/>
    <xf numFmtId="165" fontId="5" fillId="5" borderId="0" xfId="0" applyNumberFormat="1" applyFont="1" applyFill="1"/>
    <xf numFmtId="165" fontId="6" fillId="5" borderId="0" xfId="0" applyNumberFormat="1" applyFont="1" applyFill="1"/>
    <xf numFmtId="165" fontId="6" fillId="5" borderId="0" xfId="0" applyNumberFormat="1" applyFont="1" applyFill="1" applyAlignment="1">
      <alignment horizontal="right"/>
    </xf>
    <xf numFmtId="165" fontId="13" fillId="5" borderId="0" xfId="0" applyNumberFormat="1" applyFont="1" applyFill="1" applyAlignment="1">
      <alignment horizontal="right"/>
    </xf>
    <xf numFmtId="165" fontId="6" fillId="5" borderId="0" xfId="0" applyNumberFormat="1" applyFont="1" applyFill="1" applyAlignment="1">
      <alignment horizontal="center"/>
    </xf>
    <xf numFmtId="0" fontId="22" fillId="5" borderId="0" xfId="0" applyFont="1" applyFill="1"/>
    <xf numFmtId="165" fontId="23" fillId="5" borderId="0" xfId="0" applyNumberFormat="1" applyFont="1" applyFill="1" applyAlignment="1">
      <alignment horizontal="right"/>
    </xf>
    <xf numFmtId="165" fontId="11" fillId="5" borderId="0" xfId="0" applyNumberFormat="1" applyFont="1" applyFill="1" applyAlignment="1">
      <alignment horizontal="right"/>
    </xf>
    <xf numFmtId="165" fontId="23" fillId="5" borderId="0" xfId="0" applyNumberFormat="1" applyFont="1" applyFill="1"/>
    <xf numFmtId="165" fontId="11" fillId="5" borderId="0" xfId="0" applyNumberFormat="1" applyFont="1" applyFill="1"/>
    <xf numFmtId="0" fontId="20" fillId="5" borderId="0" xfId="0" applyFont="1" applyFill="1"/>
    <xf numFmtId="165" fontId="16" fillId="5" borderId="0" xfId="0" applyNumberFormat="1" applyFont="1" applyFill="1"/>
    <xf numFmtId="165" fontId="14" fillId="5" borderId="0" xfId="0" applyNumberFormat="1" applyFont="1" applyFill="1"/>
    <xf numFmtId="165" fontId="24" fillId="5" borderId="0" xfId="0" applyNumberFormat="1" applyFont="1" applyFill="1"/>
    <xf numFmtId="165" fontId="5" fillId="5" borderId="0" xfId="0" applyNumberFormat="1" applyFont="1" applyFill="1" applyAlignment="1">
      <alignment horizontal="right"/>
    </xf>
    <xf numFmtId="165" fontId="16" fillId="5" borderId="0" xfId="0" applyNumberFormat="1" applyFont="1" applyFill="1" applyAlignment="1">
      <alignment horizontal="right"/>
    </xf>
    <xf numFmtId="0" fontId="22" fillId="5" borderId="0" xfId="0" applyFont="1" applyFill="1" applyAlignment="1"/>
    <xf numFmtId="0" fontId="23" fillId="0" borderId="0" xfId="0" applyFont="1"/>
    <xf numFmtId="3" fontId="24" fillId="0" borderId="0" xfId="0" applyNumberFormat="1" applyFont="1"/>
    <xf numFmtId="3" fontId="23" fillId="0" borderId="0" xfId="0" applyNumberFormat="1" applyFont="1"/>
    <xf numFmtId="0" fontId="23" fillId="0" borderId="0" xfId="0" applyFont="1" applyAlignment="1">
      <alignment horizontal="right"/>
    </xf>
    <xf numFmtId="164" fontId="23" fillId="0" borderId="0" xfId="0" applyNumberFormat="1" applyFont="1" applyAlignment="1">
      <alignment horizontal="right"/>
    </xf>
    <xf numFmtId="164" fontId="0" fillId="0" borderId="0" xfId="0" applyNumberFormat="1" applyFont="1"/>
    <xf numFmtId="164" fontId="23" fillId="0" borderId="3" xfId="0" applyNumberFormat="1" applyFont="1" applyBorder="1"/>
    <xf numFmtId="164" fontId="23" fillId="0" borderId="0" xfId="0" applyNumberFormat="1" applyFont="1" applyBorder="1"/>
    <xf numFmtId="164" fontId="11" fillId="0" borderId="0" xfId="0" applyNumberFormat="1" applyFont="1" applyAlignment="1">
      <alignment horizontal="right"/>
    </xf>
    <xf numFmtId="164" fontId="23" fillId="0" borderId="0" xfId="0" applyNumberFormat="1" applyFont="1" applyBorder="1" applyAlignment="1">
      <alignment horizontal="right"/>
    </xf>
    <xf numFmtId="0" fontId="21" fillId="5" borderId="0" xfId="0" applyFont="1" applyFill="1" applyBorder="1"/>
    <xf numFmtId="164" fontId="16" fillId="5" borderId="0" xfId="0" applyNumberFormat="1" applyFont="1" applyFill="1" applyBorder="1"/>
    <xf numFmtId="164" fontId="14" fillId="5" borderId="0" xfId="0" applyNumberFormat="1" applyFont="1" applyFill="1" applyBorder="1"/>
    <xf numFmtId="164" fontId="14" fillId="5" borderId="0" xfId="0" applyNumberFormat="1" applyFont="1" applyFill="1" applyBorder="1" applyAlignment="1">
      <alignment horizontal="right"/>
    </xf>
    <xf numFmtId="0" fontId="20" fillId="5" borderId="0" xfId="0" applyFont="1" applyFill="1" applyBorder="1"/>
    <xf numFmtId="164" fontId="23" fillId="5" borderId="0" xfId="0" applyNumberFormat="1" applyFont="1" applyFill="1"/>
    <xf numFmtId="164" fontId="23" fillId="5" borderId="0" xfId="0" applyNumberFormat="1" applyFont="1" applyFill="1" applyBorder="1"/>
    <xf numFmtId="164" fontId="23" fillId="5" borderId="0" xfId="0" applyNumberFormat="1" applyFont="1" applyFill="1" applyBorder="1" applyAlignment="1">
      <alignment horizontal="right"/>
    </xf>
    <xf numFmtId="0" fontId="22" fillId="5" borderId="0" xfId="0" applyFont="1" applyFill="1" applyBorder="1"/>
    <xf numFmtId="164" fontId="23" fillId="5" borderId="0" xfId="0" applyNumberFormat="1" applyFont="1" applyFill="1" applyAlignment="1">
      <alignment horizontal="right"/>
    </xf>
    <xf numFmtId="164" fontId="7" fillId="5" borderId="2" xfId="0" applyNumberFormat="1" applyFont="1" applyFill="1" applyBorder="1"/>
    <xf numFmtId="164" fontId="16" fillId="5" borderId="0" xfId="0" applyNumberFormat="1" applyFont="1" applyFill="1"/>
    <xf numFmtId="164" fontId="14" fillId="5" borderId="0" xfId="0" applyNumberFormat="1" applyFont="1" applyFill="1"/>
    <xf numFmtId="164" fontId="14" fillId="5" borderId="0" xfId="0" applyNumberFormat="1" applyFont="1" applyFill="1" applyAlignment="1">
      <alignment horizontal="right"/>
    </xf>
    <xf numFmtId="164" fontId="24" fillId="5" borderId="0" xfId="0" applyNumberFormat="1" applyFont="1" applyFill="1"/>
    <xf numFmtId="164" fontId="24" fillId="5" borderId="0" xfId="0" applyNumberFormat="1" applyFont="1" applyFill="1" applyAlignment="1">
      <alignment horizontal="right"/>
    </xf>
    <xf numFmtId="0" fontId="2" fillId="3" borderId="0" xfId="0" applyFont="1" applyFill="1" applyBorder="1"/>
    <xf numFmtId="165" fontId="2" fillId="3" borderId="0" xfId="0" applyNumberFormat="1" applyFont="1" applyFill="1" applyBorder="1"/>
    <xf numFmtId="0" fontId="20" fillId="0" borderId="0" xfId="0" applyFont="1" applyAlignment="1">
      <alignment wrapText="1"/>
    </xf>
    <xf numFmtId="164" fontId="0" fillId="0" borderId="3" xfId="0" applyNumberFormat="1" applyBorder="1"/>
    <xf numFmtId="164" fontId="0" fillId="0" borderId="0" xfId="0" applyNumberFormat="1" applyBorder="1"/>
    <xf numFmtId="164" fontId="0" fillId="6" borderId="1" xfId="0" applyNumberFormat="1" applyFill="1" applyBorder="1"/>
    <xf numFmtId="164" fontId="1" fillId="6" borderId="1" xfId="0" applyNumberFormat="1" applyFont="1" applyFill="1" applyBorder="1"/>
    <xf numFmtId="164" fontId="0" fillId="5" borderId="3" xfId="0" applyNumberFormat="1" applyFill="1" applyBorder="1"/>
    <xf numFmtId="10" fontId="1" fillId="6" borderId="1" xfId="1" applyNumberFormat="1" applyFont="1" applyFill="1" applyBorder="1"/>
    <xf numFmtId="164" fontId="11" fillId="5" borderId="0" xfId="0" applyNumberFormat="1" applyFont="1" applyFill="1"/>
    <xf numFmtId="164" fontId="11" fillId="5" borderId="0" xfId="0" applyNumberFormat="1" applyFont="1" applyFill="1" applyAlignment="1">
      <alignment horizontal="right"/>
    </xf>
    <xf numFmtId="164" fontId="1" fillId="8" borderId="3" xfId="0" applyNumberFormat="1" applyFont="1" applyFill="1" applyBorder="1"/>
    <xf numFmtId="0" fontId="1" fillId="6" borderId="1" xfId="0" applyNumberFormat="1" applyFont="1" applyFill="1" applyBorder="1"/>
    <xf numFmtId="0" fontId="1" fillId="6" borderId="0" xfId="0" applyNumberFormat="1" applyFont="1" applyFill="1" applyBorder="1"/>
    <xf numFmtId="0" fontId="24" fillId="6" borderId="0" xfId="0" applyNumberFormat="1" applyFont="1" applyFill="1" applyBorder="1"/>
    <xf numFmtId="0" fontId="23" fillId="0" borderId="3" xfId="0" applyFont="1" applyBorder="1"/>
    <xf numFmtId="0" fontId="23" fillId="0" borderId="0" xfId="0" applyFont="1" applyBorder="1"/>
    <xf numFmtId="0" fontId="23" fillId="6" borderId="1" xfId="0" applyFont="1" applyFill="1" applyBorder="1"/>
    <xf numFmtId="0" fontId="24" fillId="6" borderId="1" xfId="0" applyFont="1" applyFill="1" applyBorder="1"/>
    <xf numFmtId="0" fontId="23" fillId="5" borderId="3" xfId="0" applyFont="1" applyFill="1" applyBorder="1"/>
    <xf numFmtId="0" fontId="24" fillId="6" borderId="0" xfId="0" applyFont="1" applyFill="1" applyBorder="1"/>
    <xf numFmtId="0" fontId="2" fillId="5" borderId="0" xfId="0" applyFont="1" applyFill="1" applyAlignment="1">
      <alignment horizontal="center"/>
    </xf>
    <xf numFmtId="0" fontId="0" fillId="6" borderId="0" xfId="0" applyFill="1"/>
    <xf numFmtId="1" fontId="1" fillId="0" borderId="0" xfId="0" applyNumberFormat="1" applyFont="1"/>
    <xf numFmtId="0" fontId="18" fillId="0" borderId="0" xfId="0" applyFont="1" applyBorder="1" applyAlignment="1">
      <alignment horizontal="left" indent="1"/>
    </xf>
    <xf numFmtId="10" fontId="1" fillId="0" borderId="0" xfId="0" applyNumberFormat="1" applyFont="1"/>
    <xf numFmtId="10" fontId="25" fillId="0" borderId="0" xfId="0" applyNumberFormat="1" applyFont="1" applyAlignment="1">
      <alignment horizontal="right"/>
    </xf>
    <xf numFmtId="0" fontId="1" fillId="6" borderId="0" xfId="0" applyFont="1" applyFill="1"/>
    <xf numFmtId="0" fontId="1" fillId="6" borderId="0" xfId="0" applyFont="1" applyFill="1" applyAlignment="1">
      <alignment horizontal="left"/>
    </xf>
    <xf numFmtId="164" fontId="0" fillId="0" borderId="0" xfId="0" applyNumberFormat="1" applyFont="1" applyAlignment="1">
      <alignment horizontal="right"/>
    </xf>
    <xf numFmtId="0" fontId="0" fillId="0" borderId="0" xfId="0" applyAlignment="1">
      <alignment horizontal="left" vertical="center"/>
    </xf>
    <xf numFmtId="0" fontId="1" fillId="0" borderId="0" xfId="0" applyFont="1" applyAlignment="1">
      <alignment horizontal="center"/>
    </xf>
    <xf numFmtId="0" fontId="18" fillId="0" borderId="0" xfId="0" applyFont="1" applyAlignment="1">
      <alignment horizontal="left"/>
    </xf>
    <xf numFmtId="0" fontId="18" fillId="0" borderId="0" xfId="0" applyFont="1" applyAlignment="1">
      <alignment horizontal="left" vertical="center"/>
    </xf>
    <xf numFmtId="10" fontId="0" fillId="0" borderId="0" xfId="0" applyNumberFormat="1" applyAlignment="1">
      <alignment horizontal="center"/>
    </xf>
    <xf numFmtId="2" fontId="0" fillId="0" borderId="0" xfId="0" applyNumberFormat="1" applyAlignment="1">
      <alignment horizontal="center"/>
    </xf>
    <xf numFmtId="10" fontId="0" fillId="0" borderId="0" xfId="1" applyNumberFormat="1" applyFont="1" applyAlignment="1">
      <alignment horizontal="center"/>
    </xf>
    <xf numFmtId="0" fontId="2" fillId="10" borderId="1" xfId="0" applyFont="1" applyFill="1" applyBorder="1"/>
    <xf numFmtId="0" fontId="2" fillId="10" borderId="1" xfId="0" applyFont="1" applyFill="1" applyBorder="1" applyAlignment="1">
      <alignment horizontal="center"/>
    </xf>
    <xf numFmtId="0" fontId="27" fillId="0" borderId="0" xfId="0" applyFont="1" applyAlignment="1">
      <alignment vertical="center"/>
    </xf>
    <xf numFmtId="0" fontId="2" fillId="7" borderId="0" xfId="0" applyFont="1" applyFill="1" applyAlignment="1">
      <alignment horizontal="left"/>
    </xf>
    <xf numFmtId="0" fontId="18" fillId="0" borderId="0" xfId="0" applyFont="1" applyBorder="1" applyAlignment="1">
      <alignment horizontal="left"/>
    </xf>
    <xf numFmtId="0" fontId="18" fillId="0" borderId="0" xfId="0" applyFont="1"/>
    <xf numFmtId="0" fontId="0" fillId="0" borderId="1" xfId="0" applyBorder="1"/>
    <xf numFmtId="0" fontId="2" fillId="9" borderId="0" xfId="0" applyFont="1" applyFill="1" applyBorder="1" applyAlignment="1">
      <alignment horizontal="center"/>
    </xf>
    <xf numFmtId="0" fontId="2" fillId="9" borderId="2" xfId="0" applyFont="1" applyFill="1" applyBorder="1" applyAlignment="1">
      <alignment horizontal="center"/>
    </xf>
    <xf numFmtId="0" fontId="2" fillId="9" borderId="0" xfId="0" applyFont="1" applyFill="1" applyBorder="1"/>
    <xf numFmtId="10" fontId="0" fillId="0" borderId="0" xfId="1" applyNumberFormat="1" applyFont="1"/>
    <xf numFmtId="10" fontId="1" fillId="0" borderId="0" xfId="1" applyNumberFormat="1" applyFont="1"/>
    <xf numFmtId="0" fontId="28" fillId="0" borderId="1" xfId="0" applyFont="1" applyBorder="1"/>
    <xf numFmtId="0" fontId="2" fillId="9" borderId="0" xfId="0" applyFont="1" applyFill="1" applyBorder="1" applyAlignment="1">
      <alignment horizontal="left"/>
    </xf>
    <xf numFmtId="0" fontId="2" fillId="9" borderId="2" xfId="0" applyFont="1" applyFill="1" applyBorder="1"/>
    <xf numFmtId="0" fontId="24" fillId="9" borderId="2" xfId="0" applyFont="1" applyFill="1" applyBorder="1"/>
    <xf numFmtId="1" fontId="2" fillId="9" borderId="2" xfId="0" applyNumberFormat="1" applyFont="1" applyFill="1" applyBorder="1"/>
    <xf numFmtId="0" fontId="2" fillId="9" borderId="0" xfId="0" applyFont="1" applyFill="1" applyAlignment="1">
      <alignment horizontal="center"/>
    </xf>
    <xf numFmtId="164" fontId="2" fillId="9" borderId="2" xfId="0" applyNumberFormat="1" applyFont="1" applyFill="1" applyBorder="1"/>
    <xf numFmtId="0" fontId="18" fillId="0" borderId="0" xfId="0" applyFont="1" applyAlignment="1">
      <alignment horizontal="left" vertical="center" wrapText="1"/>
    </xf>
    <xf numFmtId="0" fontId="2" fillId="9" borderId="2" xfId="0" applyFont="1" applyFill="1" applyBorder="1" applyAlignment="1">
      <alignment horizontal="left"/>
    </xf>
    <xf numFmtId="0" fontId="21" fillId="5" borderId="1" xfId="0" applyFont="1" applyFill="1" applyBorder="1" applyAlignment="1">
      <alignment horizontal="center"/>
    </xf>
    <xf numFmtId="0" fontId="29" fillId="5" borderId="1" xfId="0" applyFont="1" applyFill="1" applyBorder="1" applyAlignment="1">
      <alignment horizontal="left"/>
    </xf>
    <xf numFmtId="164" fontId="7" fillId="5" borderId="3" xfId="0" applyNumberFormat="1" applyFont="1" applyFill="1" applyBorder="1"/>
    <xf numFmtId="0" fontId="1" fillId="5" borderId="0" xfId="0" applyFont="1" applyFill="1" applyBorder="1"/>
    <xf numFmtId="0" fontId="21" fillId="5" borderId="4" xfId="0" applyFont="1" applyFill="1" applyBorder="1"/>
    <xf numFmtId="165" fontId="7" fillId="5" borderId="4" xfId="0" applyNumberFormat="1" applyFont="1" applyFill="1" applyBorder="1"/>
    <xf numFmtId="0" fontId="21" fillId="0" borderId="4" xfId="0" applyFont="1" applyBorder="1"/>
    <xf numFmtId="165" fontId="7" fillId="0" borderId="4" xfId="0" applyNumberFormat="1" applyFont="1" applyBorder="1"/>
    <xf numFmtId="0" fontId="21" fillId="4" borderId="4" xfId="0" applyFont="1" applyFill="1" applyBorder="1"/>
    <xf numFmtId="165" fontId="21" fillId="4" borderId="4" xfId="0" applyNumberFormat="1" applyFont="1" applyFill="1" applyBorder="1"/>
    <xf numFmtId="0" fontId="7" fillId="0" borderId="4" xfId="0" applyFont="1" applyBorder="1"/>
    <xf numFmtId="164" fontId="7" fillId="0" borderId="4" xfId="0" applyNumberFormat="1" applyFont="1" applyBorder="1"/>
    <xf numFmtId="0" fontId="15" fillId="0" borderId="4" xfId="0" applyFont="1" applyBorder="1"/>
    <xf numFmtId="164" fontId="15" fillId="0" borderId="4" xfId="0" applyNumberFormat="1" applyFont="1" applyBorder="1"/>
    <xf numFmtId="0" fontId="7" fillId="5" borderId="4" xfId="0" applyFont="1" applyFill="1" applyBorder="1"/>
    <xf numFmtId="164" fontId="7" fillId="5" borderId="4" xfId="0" applyNumberFormat="1" applyFont="1" applyFill="1" applyBorder="1"/>
    <xf numFmtId="0" fontId="7" fillId="5" borderId="5" xfId="0" applyFont="1" applyFill="1" applyBorder="1"/>
    <xf numFmtId="164" fontId="17" fillId="5" borderId="5" xfId="0" applyNumberFormat="1" applyFont="1" applyFill="1" applyBorder="1" applyAlignment="1">
      <alignment horizontal="right"/>
    </xf>
    <xf numFmtId="0" fontId="1" fillId="5" borderId="4" xfId="0" applyFont="1" applyFill="1" applyBorder="1"/>
    <xf numFmtId="164" fontId="1" fillId="5" borderId="4" xfId="0" applyNumberFormat="1" applyFont="1" applyFill="1" applyBorder="1"/>
    <xf numFmtId="164" fontId="24" fillId="0" borderId="4" xfId="0" applyNumberFormat="1" applyFont="1" applyBorder="1"/>
    <xf numFmtId="164" fontId="23" fillId="0" borderId="4" xfId="0" applyNumberFormat="1" applyFont="1" applyBorder="1"/>
    <xf numFmtId="165" fontId="7" fillId="5" borderId="4" xfId="0" applyNumberFormat="1" applyFont="1" applyFill="1" applyBorder="1" applyAlignment="1">
      <alignment horizontal="right"/>
    </xf>
    <xf numFmtId="0" fontId="7" fillId="5" borderId="6" xfId="0" applyFont="1" applyFill="1" applyBorder="1"/>
    <xf numFmtId="165" fontId="7" fillId="5" borderId="6" xfId="0" applyNumberFormat="1" applyFont="1" applyFill="1" applyBorder="1"/>
    <xf numFmtId="165" fontId="7" fillId="5" borderId="6" xfId="0" applyNumberFormat="1" applyFont="1" applyFill="1" applyBorder="1" applyAlignment="1">
      <alignment horizontal="right"/>
    </xf>
    <xf numFmtId="0" fontId="7" fillId="0" borderId="6" xfId="0" applyFont="1" applyBorder="1"/>
    <xf numFmtId="165" fontId="7" fillId="0" borderId="6" xfId="0" applyNumberFormat="1" applyFont="1" applyBorder="1"/>
    <xf numFmtId="0" fontId="2" fillId="9" borderId="0" xfId="0" applyFont="1" applyFill="1"/>
    <xf numFmtId="164" fontId="2" fillId="9" borderId="0" xfId="0" applyNumberFormat="1" applyFont="1" applyFill="1"/>
    <xf numFmtId="0" fontId="2" fillId="9" borderId="3" xfId="0" applyFont="1" applyFill="1" applyBorder="1"/>
    <xf numFmtId="164" fontId="2" fillId="9" borderId="3" xfId="0" applyNumberFormat="1" applyFont="1" applyFill="1" applyBorder="1"/>
    <xf numFmtId="0" fontId="2" fillId="9" borderId="1" xfId="0" applyFont="1" applyFill="1" applyBorder="1"/>
    <xf numFmtId="164" fontId="2" fillId="9" borderId="1" xfId="0" applyNumberFormat="1" applyFont="1" applyFill="1" applyBorder="1"/>
    <xf numFmtId="0" fontId="2" fillId="9" borderId="0" xfId="0" applyFont="1" applyFill="1" applyAlignment="1">
      <alignment horizontal="left"/>
    </xf>
    <xf numFmtId="164" fontId="2" fillId="9" borderId="0" xfId="0" applyNumberFormat="1" applyFont="1" applyFill="1" applyBorder="1"/>
    <xf numFmtId="164" fontId="3" fillId="9" borderId="0" xfId="0" applyNumberFormat="1" applyFont="1" applyFill="1"/>
    <xf numFmtId="165" fontId="2" fillId="9" borderId="1" xfId="0" applyNumberFormat="1" applyFont="1" applyFill="1" applyBorder="1"/>
    <xf numFmtId="165" fontId="2" fillId="9" borderId="2" xfId="0" applyNumberFormat="1" applyFont="1" applyFill="1" applyBorder="1"/>
    <xf numFmtId="165" fontId="2" fillId="9" borderId="2" xfId="0" applyNumberFormat="1" applyFont="1" applyFill="1" applyBorder="1" applyAlignment="1">
      <alignment horizontal="right"/>
    </xf>
    <xf numFmtId="165" fontId="2" fillId="9" borderId="3" xfId="0" applyNumberFormat="1" applyFont="1" applyFill="1" applyBorder="1" applyAlignment="1">
      <alignment horizontal="right"/>
    </xf>
    <xf numFmtId="165" fontId="2" fillId="9" borderId="0" xfId="0" applyNumberFormat="1" applyFont="1" applyFill="1"/>
    <xf numFmtId="165" fontId="3" fillId="9" borderId="3" xfId="0" applyNumberFormat="1" applyFont="1" applyFill="1" applyBorder="1"/>
    <xf numFmtId="165" fontId="3" fillId="9" borderId="0" xfId="0" applyNumberFormat="1" applyFont="1" applyFill="1"/>
    <xf numFmtId="0" fontId="2" fillId="9" borderId="0" xfId="0" applyFont="1" applyFill="1" applyAlignment="1">
      <alignment horizontal="right"/>
    </xf>
    <xf numFmtId="0" fontId="0" fillId="6" borderId="0" xfId="0" applyFill="1" applyAlignment="1">
      <alignment horizontal="right"/>
    </xf>
    <xf numFmtId="10" fontId="0" fillId="0" borderId="0" xfId="0" applyNumberFormat="1" applyAlignment="1">
      <alignment horizontal="right"/>
    </xf>
    <xf numFmtId="166" fontId="0" fillId="0" borderId="0" xfId="0" applyNumberFormat="1" applyAlignment="1">
      <alignment horizontal="right"/>
    </xf>
    <xf numFmtId="2" fontId="0" fillId="0" borderId="0" xfId="0" applyNumberFormat="1" applyAlignment="1">
      <alignment horizontal="right"/>
    </xf>
    <xf numFmtId="10" fontId="0" fillId="6" borderId="0" xfId="0" applyNumberFormat="1" applyFill="1" applyAlignment="1">
      <alignment horizontal="right"/>
    </xf>
    <xf numFmtId="1" fontId="0" fillId="0" borderId="0" xfId="0" applyNumberFormat="1" applyAlignment="1">
      <alignment horizontal="right"/>
    </xf>
    <xf numFmtId="10" fontId="19" fillId="0" borderId="0" xfId="1" applyNumberFormat="1" applyFont="1"/>
    <xf numFmtId="0" fontId="2" fillId="9" borderId="0" xfId="0" applyFont="1" applyFill="1" applyBorder="1" applyAlignment="1">
      <alignment horizontal="center"/>
    </xf>
    <xf numFmtId="0" fontId="2" fillId="5" borderId="0" xfId="0" applyFont="1" applyFill="1" applyBorder="1" applyAlignment="1">
      <alignment horizontal="center"/>
    </xf>
    <xf numFmtId="164" fontId="0" fillId="5" borderId="0" xfId="0" applyNumberFormat="1" applyFill="1" applyBorder="1"/>
    <xf numFmtId="10" fontId="1" fillId="5" borderId="0" xfId="0" applyNumberFormat="1" applyFont="1" applyFill="1" applyBorder="1"/>
    <xf numFmtId="164" fontId="0" fillId="5" borderId="0" xfId="0" applyNumberFormat="1" applyFill="1"/>
    <xf numFmtId="166" fontId="1" fillId="5" borderId="0" xfId="0" applyNumberFormat="1" applyFont="1" applyFill="1" applyBorder="1"/>
    <xf numFmtId="2" fontId="1" fillId="5" borderId="0" xfId="0" applyNumberFormat="1" applyFont="1" applyFill="1" applyBorder="1"/>
    <xf numFmtId="1" fontId="1" fillId="5" borderId="0" xfId="0" applyNumberFormat="1" applyFont="1" applyFill="1" applyBorder="1"/>
    <xf numFmtId="1" fontId="2" fillId="5" borderId="0" xfId="0" applyNumberFormat="1" applyFont="1" applyFill="1" applyBorder="1"/>
    <xf numFmtId="165" fontId="0" fillId="5" borderId="0" xfId="0" applyNumberFormat="1" applyFill="1"/>
    <xf numFmtId="165" fontId="1" fillId="5" borderId="0" xfId="0" applyNumberFormat="1" applyFont="1" applyFill="1" applyBorder="1"/>
    <xf numFmtId="0" fontId="25" fillId="0" borderId="0" xfId="0" applyFont="1"/>
    <xf numFmtId="0" fontId="30" fillId="0" borderId="0" xfId="0" applyFont="1"/>
    <xf numFmtId="0" fontId="25" fillId="5" borderId="0" xfId="0" applyFont="1" applyFill="1"/>
    <xf numFmtId="0" fontId="25" fillId="5" borderId="0" xfId="0" applyFont="1" applyFill="1" applyBorder="1"/>
    <xf numFmtId="0" fontId="25" fillId="0" borderId="0" xfId="0" applyFont="1" applyBorder="1"/>
    <xf numFmtId="0" fontId="31" fillId="0" borderId="0" xfId="0" applyFont="1"/>
    <xf numFmtId="2" fontId="1" fillId="0" borderId="0" xfId="1" applyNumberFormat="1" applyFont="1" applyAlignment="1">
      <alignment horizontal="right"/>
    </xf>
    <xf numFmtId="2" fontId="19" fillId="0" borderId="0" xfId="1" applyNumberFormat="1" applyFont="1" applyAlignment="1">
      <alignment horizontal="right"/>
    </xf>
    <xf numFmtId="0" fontId="32" fillId="0" borderId="1" xfId="0" applyFont="1" applyBorder="1"/>
    <xf numFmtId="0" fontId="33" fillId="0" borderId="0" xfId="0" applyFont="1" applyAlignment="1">
      <alignment horizontal="left" vertical="center"/>
    </xf>
    <xf numFmtId="0" fontId="33" fillId="0" borderId="0" xfId="0" applyFont="1"/>
    <xf numFmtId="164" fontId="33" fillId="0" borderId="0" xfId="0" applyNumberFormat="1" applyFont="1"/>
    <xf numFmtId="0" fontId="34" fillId="0" borderId="0" xfId="0" applyFont="1" applyAlignment="1">
      <alignment horizontal="left" vertical="center"/>
    </xf>
    <xf numFmtId="0" fontId="34" fillId="0" borderId="0" xfId="0" applyFont="1"/>
    <xf numFmtId="164" fontId="34" fillId="0" borderId="0" xfId="0" applyNumberFormat="1" applyFont="1"/>
    <xf numFmtId="10" fontId="34" fillId="0" borderId="0" xfId="1" applyNumberFormat="1" applyFont="1"/>
    <xf numFmtId="0" fontId="1" fillId="5" borderId="0" xfId="0" applyFont="1" applyFill="1" applyBorder="1" applyAlignment="1">
      <alignment horizontal="center"/>
    </xf>
    <xf numFmtId="0" fontId="1" fillId="0" borderId="3" xfId="0" applyFont="1" applyBorder="1"/>
    <xf numFmtId="10" fontId="1" fillId="0" borderId="3" xfId="1" applyNumberFormat="1" applyFont="1" applyBorder="1"/>
    <xf numFmtId="167" fontId="1" fillId="0" borderId="3" xfId="0" applyNumberFormat="1" applyFont="1" applyBorder="1"/>
    <xf numFmtId="0" fontId="36" fillId="0" borderId="0" xfId="0" applyFont="1"/>
    <xf numFmtId="0" fontId="2" fillId="10" borderId="0" xfId="0" applyFont="1" applyFill="1"/>
    <xf numFmtId="10" fontId="2" fillId="10" borderId="0" xfId="1" applyNumberFormat="1" applyFont="1" applyFill="1"/>
    <xf numFmtId="0" fontId="2" fillId="11" borderId="0" xfId="0" applyFont="1" applyFill="1"/>
    <xf numFmtId="10" fontId="2" fillId="11" borderId="0" xfId="1" applyNumberFormat="1" applyFont="1" applyFill="1"/>
    <xf numFmtId="0" fontId="21" fillId="5" borderId="0" xfId="0" applyFont="1" applyFill="1" applyBorder="1" applyAlignment="1">
      <alignment horizontal="center"/>
    </xf>
    <xf numFmtId="2" fontId="1" fillId="5" borderId="0" xfId="0" applyNumberFormat="1" applyFont="1" applyFill="1" applyBorder="1" applyAlignment="1">
      <alignment horizontal="center"/>
    </xf>
    <xf numFmtId="0" fontId="2" fillId="9" borderId="0" xfId="0" applyFont="1" applyFill="1" applyAlignment="1">
      <alignment horizontal="center"/>
    </xf>
    <xf numFmtId="0" fontId="35" fillId="9" borderId="0" xfId="0" applyFont="1" applyFill="1" applyAlignment="1">
      <alignment horizontal="center"/>
    </xf>
    <xf numFmtId="10" fontId="2" fillId="9" borderId="0" xfId="0" applyNumberFormat="1" applyFont="1" applyFill="1" applyAlignment="1">
      <alignment horizontal="center"/>
    </xf>
    <xf numFmtId="0" fontId="0" fillId="0" borderId="3" xfId="0" applyFont="1" applyBorder="1"/>
    <xf numFmtId="168" fontId="0" fillId="0" borderId="0" xfId="0" applyNumberFormat="1"/>
    <xf numFmtId="0" fontId="29" fillId="13" borderId="1" xfId="0" applyFont="1" applyFill="1" applyBorder="1" applyAlignment="1">
      <alignment horizontal="left"/>
    </xf>
    <xf numFmtId="0" fontId="21" fillId="13" borderId="1" xfId="0" applyFont="1" applyFill="1" applyBorder="1" applyAlignment="1">
      <alignment horizontal="center"/>
    </xf>
    <xf numFmtId="0" fontId="29" fillId="14" borderId="1" xfId="0" applyFont="1" applyFill="1" applyBorder="1" applyAlignment="1">
      <alignment horizontal="left"/>
    </xf>
    <xf numFmtId="0" fontId="21" fillId="14" borderId="1" xfId="0" applyFont="1" applyFill="1" applyBorder="1" applyAlignment="1">
      <alignment horizontal="center"/>
    </xf>
    <xf numFmtId="0" fontId="0" fillId="0" borderId="0" xfId="0" applyAlignment="1">
      <alignment horizontal="left" vertical="top" wrapText="1"/>
    </xf>
    <xf numFmtId="0" fontId="2" fillId="9" borderId="0" xfId="0" applyFont="1" applyFill="1" applyBorder="1" applyAlignment="1">
      <alignment horizontal="center"/>
    </xf>
    <xf numFmtId="0" fontId="2" fillId="9" borderId="0" xfId="0" applyFont="1" applyFill="1" applyAlignment="1">
      <alignment horizontal="center"/>
    </xf>
    <xf numFmtId="0" fontId="26" fillId="3" borderId="0" xfId="0" applyFont="1" applyFill="1" applyAlignment="1">
      <alignment horizontal="center"/>
    </xf>
    <xf numFmtId="0" fontId="26" fillId="12" borderId="0" xfId="0" applyFont="1" applyFill="1" applyAlignment="1">
      <alignment horizontal="center"/>
    </xf>
    <xf numFmtId="0" fontId="18" fillId="0" borderId="0" xfId="0" applyFont="1" applyAlignment="1">
      <alignment horizontal="left" indent="1"/>
    </xf>
  </cellXfs>
  <cellStyles count="2">
    <cellStyle name="Normal" xfId="0" builtinId="0"/>
    <cellStyle name="Percent" xfId="1" builtinId="5"/>
  </cellStyles>
  <dxfs count="7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numFmt numFmtId="164" formatCode="&quot;₹&quot;\ #,##0.00"/>
    </dxf>
    <dxf>
      <numFmt numFmtId="164" formatCode="&quot;₹&quot;\ #,##0.00"/>
    </dxf>
    <dxf>
      <font>
        <b/>
        <i val="0"/>
        <strike val="0"/>
        <condense val="0"/>
        <extend val="0"/>
        <outline val="0"/>
        <shadow val="0"/>
        <u val="none"/>
        <vertAlign val="baseline"/>
        <sz val="11"/>
        <color theme="1"/>
        <name val="Calibri"/>
        <scheme val="minor"/>
      </font>
    </dxf>
    <dxf>
      <font>
        <b/>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font>
        <b val="0"/>
        <i val="0"/>
        <strike val="0"/>
        <condense val="0"/>
        <extend val="0"/>
        <outline val="0"/>
        <shadow val="0"/>
        <u val="none"/>
        <vertAlign val="baseline"/>
        <sz val="11"/>
        <color theme="3" tint="-0.499984740745262"/>
        <name val="Calibri"/>
        <scheme val="minor"/>
      </font>
      <numFmt numFmtId="164" formatCode="&quot;₹&quot;\ #,##0.00"/>
    </dxf>
    <dxf>
      <font>
        <b val="0"/>
        <i val="0"/>
        <strike val="0"/>
        <condense val="0"/>
        <extend val="0"/>
        <outline val="0"/>
        <shadow val="0"/>
        <u val="none"/>
        <vertAlign val="baseline"/>
        <sz val="11"/>
        <color theme="3" tint="-0.499984740745262"/>
        <name val="Calibri"/>
        <scheme val="minor"/>
      </font>
      <numFmt numFmtId="164" formatCode="&quot;₹&quot;\ #,##0.00"/>
    </dxf>
    <dxf>
      <font>
        <b val="0"/>
        <i val="0"/>
        <strike val="0"/>
        <condense val="0"/>
        <extend val="0"/>
        <outline val="0"/>
        <shadow val="0"/>
        <u val="none"/>
        <vertAlign val="baseline"/>
        <sz val="11"/>
        <color theme="3" tint="-0.499984740745262"/>
        <name val="Calibri"/>
        <scheme val="minor"/>
      </font>
    </dxf>
    <dxf>
      <border outline="0">
        <bottom style="thin">
          <color rgb="FF000000"/>
        </bottom>
      </border>
    </dxf>
    <dxf>
      <font>
        <b/>
        <i val="0"/>
        <strike val="0"/>
        <condense val="0"/>
        <extend val="0"/>
        <outline val="0"/>
        <shadow val="0"/>
        <u val="none"/>
        <vertAlign val="baseline"/>
        <sz val="11"/>
        <color theme="0"/>
        <name val="Calibri"/>
        <scheme val="minor"/>
      </font>
      <numFmt numFmtId="165" formatCode="&quot;₹&quot;\ #,##0"/>
      <fill>
        <patternFill patternType="solid">
          <fgColor indexed="64"/>
          <bgColor theme="3" tint="-0.499984740745262"/>
        </patternFill>
      </fill>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numFmt numFmtId="164" formatCode="&quot;₹&quot;\ #,##0.00"/>
    </dxf>
    <dxf>
      <numFmt numFmtId="164" formatCode="&quot;₹&quot;\ #,##0.00"/>
    </dxf>
    <dxf>
      <font>
        <b/>
        <i val="0"/>
        <strike val="0"/>
        <condense val="0"/>
        <extend val="0"/>
        <outline val="0"/>
        <shadow val="0"/>
        <u val="none"/>
        <vertAlign val="baseline"/>
        <sz val="11"/>
        <color theme="1"/>
        <name val="Calibri"/>
        <scheme val="minor"/>
      </font>
    </dxf>
    <dxf>
      <font>
        <b/>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font>
        <b/>
        <i val="0"/>
        <strike val="0"/>
        <condense val="0"/>
        <extend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auto="1"/>
        <name val="Calibri"/>
        <scheme val="minor"/>
      </font>
    </dxf>
    <dxf>
      <font>
        <strike val="0"/>
        <outline val="0"/>
        <shadow val="0"/>
        <u val="none"/>
        <vertAlign val="baseline"/>
        <sz val="11"/>
        <color rgb="FF0F243E"/>
        <name val="Calibri"/>
        <scheme val="none"/>
      </font>
    </dxf>
    <dxf>
      <fill>
        <patternFill patternType="solid">
          <fgColor indexed="64"/>
          <bgColor theme="3" tint="-0.499984740745262"/>
        </patternFill>
      </fill>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numFmt numFmtId="164" formatCode="&quot;₹&quot;\ #,##0.00"/>
    </dxf>
    <dxf>
      <font>
        <b val="0"/>
        <i val="0"/>
        <strike val="0"/>
        <condense val="0"/>
        <extend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5" formatCode="&quot;₹&quot;\ #,##0"/>
    </dxf>
    <dxf>
      <numFmt numFmtId="165" formatCode="&quot;₹&quot;\ #,##0"/>
    </dxf>
    <dxf>
      <font>
        <b/>
        <i val="0"/>
        <strike val="0"/>
        <condense val="0"/>
        <extend val="0"/>
        <outline val="0"/>
        <shadow val="0"/>
        <u val="none"/>
        <vertAlign val="baseline"/>
        <sz val="11"/>
        <color theme="1"/>
        <name val="Calibri"/>
        <scheme val="minor"/>
      </font>
    </dxf>
    <dxf>
      <font>
        <b/>
        <strike val="0"/>
        <outline val="0"/>
        <shadow val="0"/>
        <u val="none"/>
        <vertAlign val="baseline"/>
        <sz val="11"/>
        <color theme="0"/>
        <name val="Calibri"/>
        <scheme val="minor"/>
      </font>
      <fill>
        <patternFill patternType="solid">
          <fgColor indexed="64"/>
          <bgColor theme="3" tint="-0.249977111117893"/>
        </patternFill>
      </fill>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font>
        <b val="0"/>
        <i val="0"/>
        <strike val="0"/>
        <condense val="0"/>
        <extend val="0"/>
        <outline val="0"/>
        <shadow val="0"/>
        <u val="none"/>
        <vertAlign val="baseline"/>
        <sz val="11"/>
        <color theme="3" tint="-0.499984740745262"/>
        <name val="Calibri"/>
        <scheme val="minor"/>
      </font>
      <numFmt numFmtId="165" formatCode="&quot;₹&quot;\ #,##0"/>
    </dxf>
    <dxf>
      <font>
        <b val="0"/>
        <i val="0"/>
        <strike val="0"/>
        <condense val="0"/>
        <extend val="0"/>
        <outline val="0"/>
        <shadow val="0"/>
        <u val="none"/>
        <vertAlign val="baseline"/>
        <sz val="11"/>
        <color theme="3" tint="-0.499984740745262"/>
        <name val="Calibri"/>
        <scheme val="minor"/>
      </font>
      <numFmt numFmtId="165" formatCode="&quot;₹&quot;\ #,##0"/>
    </dxf>
    <dxf>
      <font>
        <b val="0"/>
        <i val="0"/>
        <strike val="0"/>
        <condense val="0"/>
        <extend val="0"/>
        <outline val="0"/>
        <shadow val="0"/>
        <u val="none"/>
        <vertAlign val="baseline"/>
        <sz val="11"/>
        <color theme="3" tint="-0.499984740745262"/>
        <name val="Calibri"/>
        <scheme val="minor"/>
      </font>
    </dxf>
    <dxf>
      <border outline="0">
        <bottom style="thin">
          <color indexed="64"/>
        </bottom>
      </border>
    </dxf>
    <dxf>
      <font>
        <b/>
        <i val="0"/>
        <strike val="0"/>
        <condense val="0"/>
        <extend val="0"/>
        <outline val="0"/>
        <shadow val="0"/>
        <u val="none"/>
        <vertAlign val="baseline"/>
        <sz val="11"/>
        <color theme="0"/>
        <name val="Calibri"/>
        <scheme val="minor"/>
      </font>
      <numFmt numFmtId="165" formatCode="&quot;₹&quot;\ #,##0"/>
      <fill>
        <patternFill patternType="solid">
          <fgColor indexed="64"/>
          <bgColor theme="3" tint="-0.499984740745262"/>
        </patternFill>
      </fill>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numFmt numFmtId="165" formatCode="&quot;₹&quot;\ #,##0"/>
    </dxf>
    <dxf>
      <font>
        <b val="0"/>
        <i val="0"/>
        <strike val="0"/>
        <condense val="0"/>
        <extend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numFmt numFmtId="165" formatCode="&quot;₹&quot;\ #,##0"/>
    </dxf>
    <dxf>
      <font>
        <b/>
        <i val="0"/>
        <strike val="0"/>
        <condense val="0"/>
        <extend val="0"/>
        <outline val="0"/>
        <shadow val="0"/>
        <u val="none"/>
        <vertAlign val="baseline"/>
        <sz val="11"/>
        <color theme="1"/>
        <name val="Calibri"/>
        <scheme val="minor"/>
      </font>
    </dxf>
    <dxf>
      <font>
        <b/>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4" formatCode="&quot;₹&quot;\ #,##0.00"/>
    </dxf>
    <dxf>
      <font>
        <b/>
        <i val="0"/>
        <strike val="0"/>
        <condense val="0"/>
        <extend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auto="1"/>
        <name val="Calibri"/>
        <scheme val="minor"/>
      </font>
    </dxf>
    <dxf>
      <font>
        <strike val="0"/>
        <outline val="0"/>
        <shadow val="0"/>
        <u val="none"/>
        <vertAlign val="baseline"/>
        <sz val="11"/>
        <color theme="3" tint="-0.499984740745262"/>
        <name val="Calibri"/>
        <scheme val="minor"/>
      </font>
    </dxf>
    <dxf>
      <fill>
        <patternFill patternType="solid">
          <fgColor indexed="64"/>
          <bgColor theme="3" tint="-0.499984740745262"/>
        </patternFill>
      </fill>
    </dxf>
  </dxfs>
  <tableStyles count="0" defaultTableStyle="TableStyleMedium9" defaultPivotStyle="PivotStyleLight16"/>
  <colors>
    <mruColors>
      <color rgb="FF332741"/>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a:solidFill>
                  <a:sysClr val="windowText" lastClr="000000"/>
                </a:solidFill>
                <a:latin typeface="Calibri" panose="020F0502020204030204" pitchFamily="34" charset="0"/>
                <a:cs typeface="Calibri" panose="020F0502020204030204" pitchFamily="34" charset="0"/>
              </a:rPr>
              <a:t>Net Profit</a:t>
            </a:r>
          </a:p>
        </c:rich>
      </c:tx>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6-6C83-4A03-8D31-2330E5DE9C7C}"/>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C-6C83-4A03-8D31-2330E5DE9C7C}"/>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E-6C83-4A03-8D31-2330E5DE9C7C}"/>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F-6C83-4A03-8D31-2330E5DE9C7C}"/>
              </c:ext>
            </c:extLst>
          </c:dPt>
          <c:dPt>
            <c:idx val="4"/>
            <c:invertIfNegative val="0"/>
            <c:bubble3D val="0"/>
            <c:spPr>
              <a:solidFill>
                <a:schemeClr val="tx2">
                  <a:lumMod val="50000"/>
                </a:schemeClr>
              </a:solidFill>
              <a:ln>
                <a:noFill/>
              </a:ln>
              <a:effectLst/>
            </c:spPr>
            <c:extLst>
              <c:ext xmlns:c16="http://schemas.microsoft.com/office/drawing/2014/chart" uri="{C3380CC4-5D6E-409C-BE32-E72D297353CC}">
                <c16:uniqueId val="{00000011-6C83-4A03-8D31-2330E5DE9C7C}"/>
              </c:ext>
            </c:extLst>
          </c:dPt>
          <c:cat>
            <c:strRef>
              <c:f>'DuPont Analysis'!$C$24:$G$24</c:f>
              <c:strCache>
                <c:ptCount val="5"/>
                <c:pt idx="0">
                  <c:v>FY2019</c:v>
                </c:pt>
                <c:pt idx="1">
                  <c:v>FY2020</c:v>
                </c:pt>
                <c:pt idx="2">
                  <c:v>FY2021</c:v>
                </c:pt>
                <c:pt idx="3">
                  <c:v>FY2022</c:v>
                </c:pt>
                <c:pt idx="4">
                  <c:v>FY2023</c:v>
                </c:pt>
              </c:strCache>
            </c:strRef>
          </c:cat>
          <c:val>
            <c:numRef>
              <c:f>'DuPont Analysis'!$C$25:$G$25</c:f>
              <c:numCache>
                <c:formatCode>"₹"\ #,##0.00</c:formatCode>
                <c:ptCount val="5"/>
                <c:pt idx="0">
                  <c:v>6060</c:v>
                </c:pt>
                <c:pt idx="1">
                  <c:v>6756</c:v>
                </c:pt>
                <c:pt idx="2">
                  <c:v>7999</c:v>
                </c:pt>
                <c:pt idx="3">
                  <c:v>8892</c:v>
                </c:pt>
                <c:pt idx="4">
                  <c:v>10143</c:v>
                </c:pt>
              </c:numCache>
            </c:numRef>
          </c:val>
          <c:extLst>
            <c:ext xmlns:c16="http://schemas.microsoft.com/office/drawing/2014/chart" uri="{C3380CC4-5D6E-409C-BE32-E72D297353CC}">
              <c16:uniqueId val="{00000000-574F-47AB-A0FE-DFCCEEA1D992}"/>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0"/>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Asset Turnover Ratio</a:t>
            </a:r>
          </a:p>
        </c:rich>
      </c:tx>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C6EE-49AB-87F7-AFD9C3EEADA4}"/>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C6EE-49AB-87F7-AFD9C3EEADA4}"/>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4-C6EE-49AB-87F7-AFD9C3EEADA4}"/>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6-C6EE-49AB-87F7-AFD9C3EEADA4}"/>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8-C6EE-49AB-87F7-AFD9C3EEADA4}"/>
              </c:ext>
            </c:extLst>
          </c:dPt>
          <c:cat>
            <c:strRef>
              <c:f>'DuPont Analysis'!$J$24:$N$24</c:f>
              <c:strCache>
                <c:ptCount val="5"/>
                <c:pt idx="0">
                  <c:v>FY2019</c:v>
                </c:pt>
                <c:pt idx="1">
                  <c:v>FY2020</c:v>
                </c:pt>
                <c:pt idx="2">
                  <c:v>FY2021</c:v>
                </c:pt>
                <c:pt idx="3">
                  <c:v>FY2022</c:v>
                </c:pt>
                <c:pt idx="4">
                  <c:v>FY2023</c:v>
                </c:pt>
              </c:strCache>
            </c:strRef>
          </c:cat>
          <c:val>
            <c:numRef>
              <c:f>'DuPont Analysis'!$J$31:$N$31</c:f>
              <c:numCache>
                <c:formatCode>0.00\x</c:formatCode>
                <c:ptCount val="5"/>
                <c:pt idx="0">
                  <c:v>0.99578895652828447</c:v>
                </c:pt>
                <c:pt idx="1">
                  <c:v>0.97844541936354201</c:v>
                </c:pt>
                <c:pt idx="2">
                  <c:v>0.94664459530501743</c:v>
                </c:pt>
                <c:pt idx="3">
                  <c:v>0.94145253734492051</c:v>
                </c:pt>
                <c:pt idx="4">
                  <c:v>0.88900377425411259</c:v>
                </c:pt>
              </c:numCache>
            </c:numRef>
          </c:val>
          <c:extLst>
            <c:ext xmlns:c16="http://schemas.microsoft.com/office/drawing/2014/chart" uri="{C3380CC4-5D6E-409C-BE32-E72D297353CC}">
              <c16:uniqueId val="{00000000-6276-41A6-B373-228FE5CB38C7}"/>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0.00\x"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Average Shareholder's Equity</a:t>
            </a:r>
            <a:r>
              <a:rPr lang="en-IN" sz="900" b="1" i="0" u="none" strike="noStrike" baseline="0"/>
              <a:t> </a:t>
            </a:r>
            <a:endParaRPr lang="en-IN" sz="900" b="1" i="0" u="none" strike="noStrike" baseline="0">
              <a:effectLst/>
            </a:endParaRPr>
          </a:p>
        </c:rich>
      </c:tx>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6.8376068376068383E-2"/>
          <c:w val="0.87517730496453905"/>
          <c:h val="0.77608318190995351"/>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0-4C80-4A20-B93D-48C8B3241A34}"/>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4C80-4A20-B93D-48C8B3241A34}"/>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6-4C80-4A20-B93D-48C8B3241A34}"/>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9-4C80-4A20-B93D-48C8B3241A34}"/>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B-4C80-4A20-B93D-48C8B3241A34}"/>
              </c:ext>
            </c:extLst>
          </c:dPt>
          <c:cat>
            <c:strRef>
              <c:f>'DuPont Analysis'!$J$24:$N$24</c:f>
              <c:strCache>
                <c:ptCount val="5"/>
                <c:pt idx="0">
                  <c:v>FY2019</c:v>
                </c:pt>
                <c:pt idx="1">
                  <c:v>FY2020</c:v>
                </c:pt>
                <c:pt idx="2">
                  <c:v>FY2021</c:v>
                </c:pt>
                <c:pt idx="3">
                  <c:v>FY2022</c:v>
                </c:pt>
                <c:pt idx="4">
                  <c:v>FY2023</c:v>
                </c:pt>
              </c:strCache>
            </c:strRef>
          </c:cat>
          <c:val>
            <c:numRef>
              <c:f>'DuPont Analysis'!$J$34:$N$34</c:f>
              <c:numCache>
                <c:formatCode>"₹"\ #,##0.00</c:formatCode>
                <c:ptCount val="5"/>
                <c:pt idx="0">
                  <c:v>5698.0550000000003</c:v>
                </c:pt>
                <c:pt idx="1">
                  <c:v>6152.6350000000002</c:v>
                </c:pt>
                <c:pt idx="2">
                  <c:v>7171.2150000000001</c:v>
                </c:pt>
                <c:pt idx="3">
                  <c:v>8061.0349999999999</c:v>
                </c:pt>
                <c:pt idx="4">
                  <c:v>8931.64</c:v>
                </c:pt>
              </c:numCache>
            </c:numRef>
          </c:val>
          <c:extLst>
            <c:ext xmlns:c16="http://schemas.microsoft.com/office/drawing/2014/chart" uri="{C3380CC4-5D6E-409C-BE32-E72D297353CC}">
              <c16:uniqueId val="{00000000-6C67-451A-B3F2-B91923C45D99}"/>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Average Total Assets</a:t>
            </a:r>
            <a:r>
              <a:rPr lang="en-IN" sz="900" b="1" i="0" u="none" strike="noStrike" baseline="0"/>
              <a:t> </a:t>
            </a:r>
            <a:endParaRPr lang="en-IN" sz="900" b="1" i="0" u="none" strike="noStrike" baseline="0">
              <a:effectLst/>
            </a:endParaRPr>
          </a:p>
        </c:rich>
      </c:tx>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9.4017094017094016E-2"/>
          <c:w val="0.87517730496453905"/>
          <c:h val="0.75044215626892796"/>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0-2F29-4CF5-9806-974416A21BC8}"/>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2F29-4CF5-9806-974416A21BC8}"/>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2-2F29-4CF5-9806-974416A21BC8}"/>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4-2F29-4CF5-9806-974416A21BC8}"/>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6-2F29-4CF5-9806-974416A21BC8}"/>
              </c:ext>
            </c:extLst>
          </c:dPt>
          <c:cat>
            <c:strRef>
              <c:f>'DuPont Analysis'!$J$24:$N$24</c:f>
              <c:strCache>
                <c:ptCount val="5"/>
                <c:pt idx="0">
                  <c:v>FY2019</c:v>
                </c:pt>
                <c:pt idx="1">
                  <c:v>FY2020</c:v>
                </c:pt>
                <c:pt idx="2">
                  <c:v>FY2021</c:v>
                </c:pt>
                <c:pt idx="3">
                  <c:v>FY2022</c:v>
                </c:pt>
                <c:pt idx="4">
                  <c:v>FY2023</c:v>
                </c:pt>
              </c:strCache>
            </c:strRef>
          </c:cat>
          <c:val>
            <c:numRef>
              <c:f>'DuPont Analysis'!$J$33:$N$33</c:f>
              <c:numCache>
                <c:formatCode>"₹"\ #,##0.00</c:formatCode>
                <c:ptCount val="5"/>
                <c:pt idx="0">
                  <c:v>8569.1349999999984</c:v>
                </c:pt>
                <c:pt idx="1">
                  <c:v>8895.3250000000007</c:v>
                </c:pt>
                <c:pt idx="2">
                  <c:v>10100.57</c:v>
                </c:pt>
                <c:pt idx="3">
                  <c:v>11565.829999999998</c:v>
                </c:pt>
                <c:pt idx="4">
                  <c:v>12969.449999999999</c:v>
                </c:pt>
              </c:numCache>
            </c:numRef>
          </c:val>
          <c:extLst>
            <c:ext xmlns:c16="http://schemas.microsoft.com/office/drawing/2014/chart" uri="{C3380CC4-5D6E-409C-BE32-E72D297353CC}">
              <c16:uniqueId val="{00000000-6A39-4367-82CF-DD8DF1B65B4B}"/>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a:solidFill>
                  <a:sysClr val="windowText" lastClr="000000"/>
                </a:solidFill>
                <a:latin typeface="Calibri" panose="020F0502020204030204" pitchFamily="34" charset="0"/>
                <a:cs typeface="Calibri" panose="020F0502020204030204" pitchFamily="34" charset="0"/>
              </a:rPr>
              <a:t>Revenue</a:t>
            </a:r>
          </a:p>
        </c:rich>
      </c:tx>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2629-4E4E-B069-5D72882A7F4F}"/>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2-2629-4E4E-B069-5D72882A7F4F}"/>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4-2629-4E4E-B069-5D72882A7F4F}"/>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6-2629-4E4E-B069-5D72882A7F4F}"/>
              </c:ext>
            </c:extLst>
          </c:dPt>
          <c:dPt>
            <c:idx val="4"/>
            <c:invertIfNegative val="0"/>
            <c:bubble3D val="0"/>
            <c:spPr>
              <a:solidFill>
                <a:schemeClr val="tx2">
                  <a:lumMod val="50000"/>
                </a:schemeClr>
              </a:solidFill>
              <a:ln>
                <a:noFill/>
              </a:ln>
              <a:effectLst/>
            </c:spPr>
            <c:extLst>
              <c:ext xmlns:c16="http://schemas.microsoft.com/office/drawing/2014/chart" uri="{C3380CC4-5D6E-409C-BE32-E72D297353CC}">
                <c16:uniqueId val="{00000009-2629-4E4E-B069-5D72882A7F4F}"/>
              </c:ext>
            </c:extLst>
          </c:dPt>
          <c:cat>
            <c:strRef>
              <c:f>'DuPont Analysis'!$C$24:$G$24</c:f>
              <c:strCache>
                <c:ptCount val="5"/>
                <c:pt idx="0">
                  <c:v>FY2019</c:v>
                </c:pt>
                <c:pt idx="1">
                  <c:v>FY2020</c:v>
                </c:pt>
                <c:pt idx="2">
                  <c:v>FY2021</c:v>
                </c:pt>
                <c:pt idx="3">
                  <c:v>FY2022</c:v>
                </c:pt>
                <c:pt idx="4">
                  <c:v>FY2023</c:v>
                </c:pt>
              </c:strCache>
            </c:strRef>
          </c:cat>
          <c:val>
            <c:numRef>
              <c:f>'DuPont Analysis'!$C$26:$G$26</c:f>
              <c:numCache>
                <c:formatCode>"₹"\ #,##0.00</c:formatCode>
                <c:ptCount val="5"/>
                <c:pt idx="0">
                  <c:v>39310</c:v>
                </c:pt>
                <c:pt idx="1">
                  <c:v>39783</c:v>
                </c:pt>
                <c:pt idx="2">
                  <c:v>47028</c:v>
                </c:pt>
                <c:pt idx="3">
                  <c:v>52446</c:v>
                </c:pt>
                <c:pt idx="4">
                  <c:v>60580</c:v>
                </c:pt>
              </c:numCache>
            </c:numRef>
          </c:val>
          <c:extLst>
            <c:ext xmlns:c16="http://schemas.microsoft.com/office/drawing/2014/chart" uri="{C3380CC4-5D6E-409C-BE32-E72D297353CC}">
              <c16:uniqueId val="{00000000-8C5E-4190-A023-48056B6222F2}"/>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800" b="1" i="0" u="none" strike="noStrike" baseline="0">
                <a:effectLst/>
              </a:rPr>
              <a:t>Net Profit Margin</a:t>
            </a:r>
            <a:r>
              <a:rPr lang="en-IN" sz="800" b="1" i="0" u="none" strike="noStrike" baseline="0"/>
              <a:t> </a:t>
            </a:r>
            <a:endParaRPr lang="en-IN" sz="800" b="1" baseline="0">
              <a:solidFill>
                <a:sysClr val="windowText" lastClr="000000"/>
              </a:solidFill>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8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lumMod val="60000"/>
                <a:lumOff val="40000"/>
              </a:schemeClr>
            </a:solidFill>
            <a:ln>
              <a:noFill/>
            </a:ln>
            <a:effectLst/>
          </c:spPr>
          <c:invertIfNegative val="0"/>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0-C3CD-4F01-9F25-D8410CF471FE}"/>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C3CD-4F01-9F25-D8410CF471FE}"/>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4-C3CD-4F01-9F25-D8410CF471FE}"/>
              </c:ext>
            </c:extLst>
          </c:dPt>
          <c:dPt>
            <c:idx val="4"/>
            <c:invertIfNegative val="0"/>
            <c:bubble3D val="0"/>
            <c:spPr>
              <a:solidFill>
                <a:schemeClr val="tx2">
                  <a:lumMod val="50000"/>
                </a:schemeClr>
              </a:solidFill>
              <a:ln>
                <a:noFill/>
              </a:ln>
              <a:effectLst/>
            </c:spPr>
            <c:extLst>
              <c:ext xmlns:c16="http://schemas.microsoft.com/office/drawing/2014/chart" uri="{C3380CC4-5D6E-409C-BE32-E72D297353CC}">
                <c16:uniqueId val="{00000005-C3CD-4F01-9F25-D8410CF471FE}"/>
              </c:ext>
            </c:extLst>
          </c:dPt>
          <c:cat>
            <c:strRef>
              <c:f>'DuPont Analysis'!$C$24:$G$24</c:f>
              <c:strCache>
                <c:ptCount val="5"/>
                <c:pt idx="0">
                  <c:v>FY2019</c:v>
                </c:pt>
                <c:pt idx="1">
                  <c:v>FY2020</c:v>
                </c:pt>
                <c:pt idx="2">
                  <c:v>FY2021</c:v>
                </c:pt>
                <c:pt idx="3">
                  <c:v>FY2022</c:v>
                </c:pt>
                <c:pt idx="4">
                  <c:v>FY2023</c:v>
                </c:pt>
              </c:strCache>
            </c:strRef>
          </c:cat>
          <c:val>
            <c:numRef>
              <c:f>'DuPont Analysis'!$C$27:$G$27</c:f>
              <c:numCache>
                <c:formatCode>0.00%</c:formatCode>
                <c:ptCount val="5"/>
                <c:pt idx="0">
                  <c:v>0.15415924701093869</c:v>
                </c:pt>
                <c:pt idx="1">
                  <c:v>0.16982128044642184</c:v>
                </c:pt>
                <c:pt idx="2">
                  <c:v>0.17009015905418048</c:v>
                </c:pt>
                <c:pt idx="3">
                  <c:v>0.16954581855622927</c:v>
                </c:pt>
                <c:pt idx="4">
                  <c:v>0.16743149554308354</c:v>
                </c:pt>
              </c:numCache>
            </c:numRef>
          </c:val>
          <c:extLst>
            <c:ext xmlns:c16="http://schemas.microsoft.com/office/drawing/2014/chart" uri="{C3380CC4-5D6E-409C-BE32-E72D297353CC}">
              <c16:uniqueId val="{00000000-ACC1-4EF4-B6CB-D8B4C3AC7CA2}"/>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Asset Turnover Ratio</a:t>
            </a:r>
          </a:p>
        </c:rich>
      </c:tx>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57E1-4973-AA63-B644714E6292}"/>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6-57E1-4973-AA63-B644714E6292}"/>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7-57E1-4973-AA63-B644714E6292}"/>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A-57E1-4973-AA63-B644714E6292}"/>
              </c:ext>
            </c:extLst>
          </c:dPt>
          <c:dPt>
            <c:idx val="4"/>
            <c:invertIfNegative val="0"/>
            <c:bubble3D val="0"/>
            <c:spPr>
              <a:solidFill>
                <a:schemeClr val="tx2">
                  <a:lumMod val="50000"/>
                </a:schemeClr>
              </a:solidFill>
              <a:ln>
                <a:noFill/>
              </a:ln>
              <a:effectLst/>
            </c:spPr>
            <c:extLst>
              <c:ext xmlns:c16="http://schemas.microsoft.com/office/drawing/2014/chart" uri="{C3380CC4-5D6E-409C-BE32-E72D297353CC}">
                <c16:uniqueId val="{0000000D-57E1-4973-AA63-B644714E6292}"/>
              </c:ext>
            </c:extLst>
          </c:dPt>
          <c:cat>
            <c:strRef>
              <c:f>'DuPont Analysis'!$C$24:$G$24</c:f>
              <c:strCache>
                <c:ptCount val="5"/>
                <c:pt idx="0">
                  <c:v>FY2019</c:v>
                </c:pt>
                <c:pt idx="1">
                  <c:v>FY2020</c:v>
                </c:pt>
                <c:pt idx="2">
                  <c:v>FY2021</c:v>
                </c:pt>
                <c:pt idx="3">
                  <c:v>FY2022</c:v>
                </c:pt>
                <c:pt idx="4">
                  <c:v>FY2023</c:v>
                </c:pt>
              </c:strCache>
            </c:strRef>
          </c:cat>
          <c:val>
            <c:numRef>
              <c:f>'DuPont Analysis'!$C$31:$G$31</c:f>
              <c:numCache>
                <c:formatCode>0.00\x</c:formatCode>
                <c:ptCount val="5"/>
                <c:pt idx="0">
                  <c:v>2.1545038502644487</c:v>
                </c:pt>
                <c:pt idx="1">
                  <c:v>2.051621886442164</c:v>
                </c:pt>
                <c:pt idx="2">
                  <c:v>1.0578787537959735</c:v>
                </c:pt>
                <c:pt idx="3">
                  <c:v>0.75313410974051154</c:v>
                </c:pt>
                <c:pt idx="4">
                  <c:v>0.84370908888331797</c:v>
                </c:pt>
              </c:numCache>
            </c:numRef>
          </c:val>
          <c:extLst>
            <c:ext xmlns:c16="http://schemas.microsoft.com/office/drawing/2014/chart" uri="{C3380CC4-5D6E-409C-BE32-E72D297353CC}">
              <c16:uniqueId val="{00000000-9A89-4B94-A47E-1D7C531D2485}"/>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0.00\x"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Average Shareholder's Equity</a:t>
            </a:r>
            <a:r>
              <a:rPr lang="en-IN" sz="900" b="1" i="0" u="none" strike="noStrike" baseline="0"/>
              <a:t> </a:t>
            </a:r>
            <a:endParaRPr lang="en-IN" sz="900" b="1" i="0" u="none" strike="noStrike" baseline="0">
              <a:effectLst/>
            </a:endParaRPr>
          </a:p>
        </c:rich>
      </c:tx>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6.8376068376068383E-2"/>
          <c:w val="0.87517730496453905"/>
          <c:h val="0.77608318190995351"/>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2BF1-4572-9BB0-EF7C25EC94C6}"/>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2BF1-4572-9BB0-EF7C25EC94C6}"/>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6-2BF1-4572-9BB0-EF7C25EC94C6}"/>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7-2BF1-4572-9BB0-EF7C25EC94C6}"/>
              </c:ext>
            </c:extLst>
          </c:dPt>
          <c:dPt>
            <c:idx val="4"/>
            <c:invertIfNegative val="0"/>
            <c:bubble3D val="0"/>
            <c:spPr>
              <a:solidFill>
                <a:schemeClr val="tx2">
                  <a:lumMod val="50000"/>
                </a:schemeClr>
              </a:solidFill>
              <a:ln>
                <a:noFill/>
              </a:ln>
              <a:effectLst/>
            </c:spPr>
            <c:extLst>
              <c:ext xmlns:c16="http://schemas.microsoft.com/office/drawing/2014/chart" uri="{C3380CC4-5D6E-409C-BE32-E72D297353CC}">
                <c16:uniqueId val="{00000008-2BF1-4572-9BB0-EF7C25EC94C6}"/>
              </c:ext>
            </c:extLst>
          </c:dPt>
          <c:cat>
            <c:strRef>
              <c:f>'DuPont Analysis'!$C$24:$G$24</c:f>
              <c:strCache>
                <c:ptCount val="5"/>
                <c:pt idx="0">
                  <c:v>FY2019</c:v>
                </c:pt>
                <c:pt idx="1">
                  <c:v>FY2020</c:v>
                </c:pt>
                <c:pt idx="2">
                  <c:v>FY2021</c:v>
                </c:pt>
                <c:pt idx="3">
                  <c:v>FY2022</c:v>
                </c:pt>
                <c:pt idx="4">
                  <c:v>FY2023</c:v>
                </c:pt>
              </c:strCache>
            </c:strRef>
          </c:cat>
          <c:val>
            <c:numRef>
              <c:f>'DuPont Analysis'!$C$34:$G$34</c:f>
              <c:numCache>
                <c:formatCode>"₹"\ #,##0.00</c:formatCode>
                <c:ptCount val="5"/>
                <c:pt idx="0">
                  <c:v>7593</c:v>
                </c:pt>
                <c:pt idx="1">
                  <c:v>8065.5</c:v>
                </c:pt>
                <c:pt idx="2">
                  <c:v>27970</c:v>
                </c:pt>
                <c:pt idx="3">
                  <c:v>48390.5</c:v>
                </c:pt>
                <c:pt idx="4">
                  <c:v>49804.5</c:v>
                </c:pt>
              </c:numCache>
            </c:numRef>
          </c:val>
          <c:extLst>
            <c:ext xmlns:c16="http://schemas.microsoft.com/office/drawing/2014/chart" uri="{C3380CC4-5D6E-409C-BE32-E72D297353CC}">
              <c16:uniqueId val="{00000000-A0A8-4E1E-BD43-1B8F472431CC}"/>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Average Total Assets</a:t>
            </a:r>
            <a:r>
              <a:rPr lang="en-IN" sz="900" b="1" i="0" u="none" strike="noStrike" baseline="0"/>
              <a:t> </a:t>
            </a:r>
            <a:endParaRPr lang="en-IN" sz="900" b="1" i="0" u="none" strike="noStrike" baseline="0">
              <a:effectLst/>
            </a:endParaRPr>
          </a:p>
        </c:rich>
      </c:tx>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9.4017094017094016E-2"/>
          <c:w val="0.87517730496453905"/>
          <c:h val="0.75044215626892796"/>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CA49-46DA-92D4-51305CB24D3D}"/>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CA49-46DA-92D4-51305CB24D3D}"/>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7-CA49-46DA-92D4-51305CB24D3D}"/>
              </c:ext>
            </c:extLst>
          </c:dPt>
          <c:dPt>
            <c:idx val="3"/>
            <c:invertIfNegative val="0"/>
            <c:bubble3D val="0"/>
            <c:spPr>
              <a:solidFill>
                <a:schemeClr val="tx2">
                  <a:lumMod val="75000"/>
                </a:schemeClr>
              </a:solidFill>
              <a:ln>
                <a:noFill/>
              </a:ln>
              <a:effectLst/>
            </c:spPr>
            <c:extLst>
              <c:ext xmlns:c16="http://schemas.microsoft.com/office/drawing/2014/chart" uri="{C3380CC4-5D6E-409C-BE32-E72D297353CC}">
                <c16:uniqueId val="{00000009-CA49-46DA-92D4-51305CB24D3D}"/>
              </c:ext>
            </c:extLst>
          </c:dPt>
          <c:dPt>
            <c:idx val="4"/>
            <c:invertIfNegative val="0"/>
            <c:bubble3D val="0"/>
            <c:spPr>
              <a:solidFill>
                <a:schemeClr val="tx2">
                  <a:lumMod val="50000"/>
                </a:schemeClr>
              </a:solidFill>
              <a:ln>
                <a:noFill/>
              </a:ln>
              <a:effectLst/>
            </c:spPr>
            <c:extLst>
              <c:ext xmlns:c16="http://schemas.microsoft.com/office/drawing/2014/chart" uri="{C3380CC4-5D6E-409C-BE32-E72D297353CC}">
                <c16:uniqueId val="{0000000B-CA49-46DA-92D4-51305CB24D3D}"/>
              </c:ext>
            </c:extLst>
          </c:dPt>
          <c:cat>
            <c:strRef>
              <c:f>'DuPont Analysis'!$C$24:$G$24</c:f>
              <c:strCache>
                <c:ptCount val="5"/>
                <c:pt idx="0">
                  <c:v>FY2019</c:v>
                </c:pt>
                <c:pt idx="1">
                  <c:v>FY2020</c:v>
                </c:pt>
                <c:pt idx="2">
                  <c:v>FY2021</c:v>
                </c:pt>
                <c:pt idx="3">
                  <c:v>FY2022</c:v>
                </c:pt>
                <c:pt idx="4">
                  <c:v>FY2023</c:v>
                </c:pt>
              </c:strCache>
            </c:strRef>
          </c:cat>
          <c:val>
            <c:numRef>
              <c:f>'DuPont Analysis'!$C$33:$G$33</c:f>
              <c:numCache>
                <c:formatCode>"₹"\ #,##0.00</c:formatCode>
                <c:ptCount val="5"/>
                <c:pt idx="0">
                  <c:v>18245.5</c:v>
                </c:pt>
                <c:pt idx="1">
                  <c:v>19391</c:v>
                </c:pt>
                <c:pt idx="2">
                  <c:v>44455</c:v>
                </c:pt>
                <c:pt idx="3">
                  <c:v>69637</c:v>
                </c:pt>
                <c:pt idx="4">
                  <c:v>71802</c:v>
                </c:pt>
              </c:numCache>
            </c:numRef>
          </c:val>
          <c:extLst>
            <c:ext xmlns:c16="http://schemas.microsoft.com/office/drawing/2014/chart" uri="{C3380CC4-5D6E-409C-BE32-E72D297353CC}">
              <c16:uniqueId val="{00000000-C44C-49EE-9664-85E2570F9910}"/>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a:solidFill>
                  <a:sysClr val="windowText" lastClr="000000"/>
                </a:solidFill>
                <a:latin typeface="Calibri" panose="020F0502020204030204" pitchFamily="34" charset="0"/>
                <a:cs typeface="Calibri" panose="020F0502020204030204" pitchFamily="34" charset="0"/>
              </a:rPr>
              <a:t>Net Profit</a:t>
            </a:r>
          </a:p>
        </c:rich>
      </c:tx>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8.5470085470085472E-2"/>
          <c:w val="0.87517730496453905"/>
          <c:h val="0.75898916481593659"/>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1238-4F67-BF70-6259A0076E47}"/>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1238-4F67-BF70-6259A0076E47}"/>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3-1238-4F67-BF70-6259A0076E47}"/>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5-1238-4F67-BF70-6259A0076E47}"/>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7-1238-4F67-BF70-6259A0076E47}"/>
              </c:ext>
            </c:extLst>
          </c:dPt>
          <c:cat>
            <c:strRef>
              <c:f>'DuPont Analysis'!$J$24:$N$24</c:f>
              <c:strCache>
                <c:ptCount val="5"/>
                <c:pt idx="0">
                  <c:v>FY2019</c:v>
                </c:pt>
                <c:pt idx="1">
                  <c:v>FY2020</c:v>
                </c:pt>
                <c:pt idx="2">
                  <c:v>FY2021</c:v>
                </c:pt>
                <c:pt idx="3">
                  <c:v>FY2022</c:v>
                </c:pt>
                <c:pt idx="4">
                  <c:v>FY2023</c:v>
                </c:pt>
              </c:strCache>
            </c:strRef>
          </c:cat>
          <c:val>
            <c:numRef>
              <c:f>'DuPont Analysis'!$J$25:$N$25</c:f>
              <c:numCache>
                <c:formatCode>"₹"\ #,##0.00</c:formatCode>
                <c:ptCount val="5"/>
                <c:pt idx="0">
                  <c:v>1446.25</c:v>
                </c:pt>
                <c:pt idx="1">
                  <c:v>1447.9200000000023</c:v>
                </c:pt>
                <c:pt idx="2">
                  <c:v>1694.9500000000005</c:v>
                </c:pt>
                <c:pt idx="3">
                  <c:v>1742.2999999999993</c:v>
                </c:pt>
                <c:pt idx="4">
                  <c:v>1701.3299999999992</c:v>
                </c:pt>
              </c:numCache>
            </c:numRef>
          </c:val>
          <c:extLst>
            <c:ext xmlns:c16="http://schemas.microsoft.com/office/drawing/2014/chart" uri="{C3380CC4-5D6E-409C-BE32-E72D297353CC}">
              <c16:uniqueId val="{00000000-7F5F-4B70-8ED0-5CBD76D2497F}"/>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0"/>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a:solidFill>
                  <a:sysClr val="windowText" lastClr="000000"/>
                </a:solidFill>
                <a:latin typeface="Calibri" panose="020F0502020204030204" pitchFamily="34" charset="0"/>
                <a:cs typeface="Calibri" panose="020F0502020204030204" pitchFamily="34" charset="0"/>
              </a:rPr>
              <a:t>Revenue</a:t>
            </a:r>
          </a:p>
        </c:rich>
      </c:tx>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2-EC0D-4E5B-9CF1-0B52D60C20CE}"/>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EC0D-4E5B-9CF1-0B52D60C20CE}"/>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EC0D-4E5B-9CF1-0B52D60C20CE}"/>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8-EC0D-4E5B-9CF1-0B52D60C20CE}"/>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A-EC0D-4E5B-9CF1-0B52D60C20CE}"/>
              </c:ext>
            </c:extLst>
          </c:dPt>
          <c:cat>
            <c:strRef>
              <c:f>'DuPont Analysis'!$J$24:$N$24</c:f>
              <c:strCache>
                <c:ptCount val="5"/>
                <c:pt idx="0">
                  <c:v>FY2019</c:v>
                </c:pt>
                <c:pt idx="1">
                  <c:v>FY2020</c:v>
                </c:pt>
                <c:pt idx="2">
                  <c:v>FY2021</c:v>
                </c:pt>
                <c:pt idx="3">
                  <c:v>FY2022</c:v>
                </c:pt>
                <c:pt idx="4">
                  <c:v>FY2023</c:v>
                </c:pt>
              </c:strCache>
            </c:strRef>
          </c:cat>
          <c:val>
            <c:numRef>
              <c:f>'DuPont Analysis'!$J$26:$N$26</c:f>
              <c:numCache>
                <c:formatCode>"₹"\ #,##0.00</c:formatCode>
                <c:ptCount val="5"/>
                <c:pt idx="0">
                  <c:v>8533.0499999999993</c:v>
                </c:pt>
                <c:pt idx="1">
                  <c:v>8703.59</c:v>
                </c:pt>
                <c:pt idx="2">
                  <c:v>9561.65</c:v>
                </c:pt>
                <c:pt idx="3">
                  <c:v>10888.68</c:v>
                </c:pt>
                <c:pt idx="4">
                  <c:v>11529.89</c:v>
                </c:pt>
              </c:numCache>
            </c:numRef>
          </c:val>
          <c:extLst>
            <c:ext xmlns:c16="http://schemas.microsoft.com/office/drawing/2014/chart" uri="{C3380CC4-5D6E-409C-BE32-E72D297353CC}">
              <c16:uniqueId val="{00000000-B4E9-40A0-A367-B8B40C7542E9}"/>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Net Profit Margin</a:t>
            </a:r>
            <a:r>
              <a:rPr lang="en-IN" sz="900" b="1" i="0" u="none" strike="noStrike" baseline="0"/>
              <a:t> </a:t>
            </a:r>
            <a:endParaRPr lang="en-IN" sz="900" b="1" baseline="0">
              <a:solidFill>
                <a:sysClr val="windowText" lastClr="000000"/>
              </a:solidFill>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1623931623931624"/>
          <c:w val="0.87517730496453905"/>
          <c:h val="0.68206608789285972"/>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0-DFBF-4149-AEBE-197E66BF086F}"/>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DFBF-4149-AEBE-197E66BF086F}"/>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2-DFBF-4149-AEBE-197E66BF086F}"/>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5-DFBF-4149-AEBE-197E66BF086F}"/>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7-DFBF-4149-AEBE-197E66BF086F}"/>
              </c:ext>
            </c:extLst>
          </c:dPt>
          <c:cat>
            <c:strRef>
              <c:f>'DuPont Analysis'!$J$24:$N$24</c:f>
              <c:strCache>
                <c:ptCount val="5"/>
                <c:pt idx="0">
                  <c:v>FY2019</c:v>
                </c:pt>
                <c:pt idx="1">
                  <c:v>FY2020</c:v>
                </c:pt>
                <c:pt idx="2">
                  <c:v>FY2021</c:v>
                </c:pt>
                <c:pt idx="3">
                  <c:v>FY2022</c:v>
                </c:pt>
                <c:pt idx="4">
                  <c:v>FY2023</c:v>
                </c:pt>
              </c:strCache>
            </c:strRef>
          </c:cat>
          <c:val>
            <c:numRef>
              <c:f>'DuPont Analysis'!$J$27:$N$27</c:f>
              <c:numCache>
                <c:formatCode>0.00%</c:formatCode>
                <c:ptCount val="5"/>
                <c:pt idx="0">
                  <c:v>0.1694880494078905</c:v>
                </c:pt>
                <c:pt idx="1">
                  <c:v>0.16635893924231293</c:v>
                </c:pt>
                <c:pt idx="2">
                  <c:v>0.17726543012973708</c:v>
                </c:pt>
                <c:pt idx="3">
                  <c:v>0.16001021244081001</c:v>
                </c:pt>
                <c:pt idx="4">
                  <c:v>0.14755821608011865</c:v>
                </c:pt>
              </c:numCache>
            </c:numRef>
          </c:val>
          <c:extLst>
            <c:ext xmlns:c16="http://schemas.microsoft.com/office/drawing/2014/chart" uri="{C3380CC4-5D6E-409C-BE32-E72D297353CC}">
              <c16:uniqueId val="{00000000-539E-436C-9289-B98DF0A7CF07}"/>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66675</xdr:colOff>
      <xdr:row>3</xdr:row>
      <xdr:rowOff>38100</xdr:rowOff>
    </xdr:from>
    <xdr:to>
      <xdr:col>7</xdr:col>
      <xdr:colOff>104775</xdr:colOff>
      <xdr:row>18</xdr:row>
      <xdr:rowOff>161925</xdr:rowOff>
    </xdr:to>
    <xdr:grpSp>
      <xdr:nvGrpSpPr>
        <xdr:cNvPr id="15" name="Group 14"/>
        <xdr:cNvGrpSpPr/>
      </xdr:nvGrpSpPr>
      <xdr:grpSpPr>
        <a:xfrm>
          <a:off x="66675" y="714375"/>
          <a:ext cx="6638925" cy="2981325"/>
          <a:chOff x="0" y="714375"/>
          <a:chExt cx="6638925" cy="2981325"/>
        </a:xfrm>
      </xdr:grpSpPr>
      <xdr:graphicFrame macro="">
        <xdr:nvGraphicFramePr>
          <xdr:cNvPr id="3" name="Chart 2"/>
          <xdr:cNvGraphicFramePr/>
        </xdr:nvGraphicFramePr>
        <xdr:xfrm>
          <a:off x="0" y="714375"/>
          <a:ext cx="2238375" cy="14859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0" name="Chart 9"/>
          <xdr:cNvGraphicFramePr>
            <a:graphicFrameLocks/>
          </xdr:cNvGraphicFramePr>
        </xdr:nvGraphicFramePr>
        <xdr:xfrm>
          <a:off x="2200275" y="714375"/>
          <a:ext cx="2238375" cy="14859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1" name="Chart 10"/>
          <xdr:cNvGraphicFramePr>
            <a:graphicFrameLocks/>
          </xdr:cNvGraphicFramePr>
        </xdr:nvGraphicFramePr>
        <xdr:xfrm>
          <a:off x="4400550" y="714375"/>
          <a:ext cx="2238375" cy="14859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2" name="Chart 11"/>
          <xdr:cNvGraphicFramePr>
            <a:graphicFrameLocks/>
          </xdr:cNvGraphicFramePr>
        </xdr:nvGraphicFramePr>
        <xdr:xfrm>
          <a:off x="0" y="2209800"/>
          <a:ext cx="2238375" cy="14859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3" name="Chart 12"/>
          <xdr:cNvGraphicFramePr>
            <a:graphicFrameLocks/>
          </xdr:cNvGraphicFramePr>
        </xdr:nvGraphicFramePr>
        <xdr:xfrm>
          <a:off x="2190750" y="2209800"/>
          <a:ext cx="2238375" cy="14859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4" name="Chart 13"/>
          <xdr:cNvGraphicFramePr>
            <a:graphicFrameLocks/>
          </xdr:cNvGraphicFramePr>
        </xdr:nvGraphicFramePr>
        <xdr:xfrm>
          <a:off x="4391025" y="2209800"/>
          <a:ext cx="2238375" cy="14859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7</xdr:col>
      <xdr:colOff>533400</xdr:colOff>
      <xdr:row>3</xdr:row>
      <xdr:rowOff>28575</xdr:rowOff>
    </xdr:from>
    <xdr:to>
      <xdr:col>13</xdr:col>
      <xdr:colOff>704850</xdr:colOff>
      <xdr:row>18</xdr:row>
      <xdr:rowOff>152400</xdr:rowOff>
    </xdr:to>
    <xdr:grpSp>
      <xdr:nvGrpSpPr>
        <xdr:cNvPr id="23" name="Group 22"/>
        <xdr:cNvGrpSpPr/>
      </xdr:nvGrpSpPr>
      <xdr:grpSpPr>
        <a:xfrm>
          <a:off x="7134225" y="704850"/>
          <a:ext cx="6638925" cy="2981325"/>
          <a:chOff x="0" y="714375"/>
          <a:chExt cx="6638925" cy="2981325"/>
        </a:xfrm>
      </xdr:grpSpPr>
      <xdr:graphicFrame macro="">
        <xdr:nvGraphicFramePr>
          <xdr:cNvPr id="24" name="Chart 23"/>
          <xdr:cNvGraphicFramePr/>
        </xdr:nvGraphicFramePr>
        <xdr:xfrm>
          <a:off x="0" y="714375"/>
          <a:ext cx="2238375" cy="14859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5" name="Chart 24"/>
          <xdr:cNvGraphicFramePr>
            <a:graphicFrameLocks/>
          </xdr:cNvGraphicFramePr>
        </xdr:nvGraphicFramePr>
        <xdr:xfrm>
          <a:off x="2200275" y="714375"/>
          <a:ext cx="2238375" cy="148590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26" name="Chart 25"/>
          <xdr:cNvGraphicFramePr>
            <a:graphicFrameLocks/>
          </xdr:cNvGraphicFramePr>
        </xdr:nvGraphicFramePr>
        <xdr:xfrm>
          <a:off x="4400550" y="714375"/>
          <a:ext cx="2238375" cy="148590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7" name="Chart 26"/>
          <xdr:cNvGraphicFramePr>
            <a:graphicFrameLocks/>
          </xdr:cNvGraphicFramePr>
        </xdr:nvGraphicFramePr>
        <xdr:xfrm>
          <a:off x="0" y="2209800"/>
          <a:ext cx="2238375" cy="148590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28" name="Chart 27"/>
          <xdr:cNvGraphicFramePr>
            <a:graphicFrameLocks/>
          </xdr:cNvGraphicFramePr>
        </xdr:nvGraphicFramePr>
        <xdr:xfrm>
          <a:off x="2190750" y="2209800"/>
          <a:ext cx="2238375" cy="148590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29" name="Chart 28"/>
          <xdr:cNvGraphicFramePr>
            <a:graphicFrameLocks/>
          </xdr:cNvGraphicFramePr>
        </xdr:nvGraphicFramePr>
        <xdr:xfrm>
          <a:off x="4391025" y="2209800"/>
          <a:ext cx="2238375" cy="148590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18</xdr:row>
      <xdr:rowOff>14585</xdr:rowOff>
    </xdr:from>
    <xdr:to>
      <xdr:col>6</xdr:col>
      <xdr:colOff>85725</xdr:colOff>
      <xdr:row>27</xdr:row>
      <xdr:rowOff>171467</xdr:rowOff>
    </xdr:to>
    <xdr:pic>
      <xdr:nvPicPr>
        <xdr:cNvPr id="2" name="Picture 1"/>
        <xdr:cNvPicPr>
          <a:picLocks noChangeAspect="1"/>
        </xdr:cNvPicPr>
      </xdr:nvPicPr>
      <xdr:blipFill rotWithShape="1">
        <a:blip xmlns:r="http://schemas.openxmlformats.org/officeDocument/2006/relationships" r:embed="rId1"/>
        <a:srcRect t="24435"/>
        <a:stretch/>
      </xdr:blipFill>
      <xdr:spPr>
        <a:xfrm>
          <a:off x="0" y="4348460"/>
          <a:ext cx="5648325" cy="1871382"/>
        </a:xfrm>
        <a:prstGeom prst="rect">
          <a:avLst/>
        </a:prstGeom>
      </xdr:spPr>
    </xdr:pic>
    <xdr:clientData/>
  </xdr:twoCellAnchor>
  <xdr:twoCellAnchor editAs="oneCell">
    <xdr:from>
      <xdr:col>1</xdr:col>
      <xdr:colOff>0</xdr:colOff>
      <xdr:row>44</xdr:row>
      <xdr:rowOff>95827</xdr:rowOff>
    </xdr:from>
    <xdr:to>
      <xdr:col>6</xdr:col>
      <xdr:colOff>171450</xdr:colOff>
      <xdr:row>61</xdr:row>
      <xdr:rowOff>577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9525577"/>
          <a:ext cx="5734050" cy="3143250"/>
        </a:xfrm>
        <a:prstGeom prst="rect">
          <a:avLst/>
        </a:prstGeom>
      </xdr:spPr>
    </xdr:pic>
    <xdr:clientData/>
  </xdr:twoCellAnchor>
  <xdr:twoCellAnchor editAs="oneCell">
    <xdr:from>
      <xdr:col>1</xdr:col>
      <xdr:colOff>0</xdr:colOff>
      <xdr:row>28</xdr:row>
      <xdr:rowOff>1137</xdr:rowOff>
    </xdr:from>
    <xdr:to>
      <xdr:col>6</xdr:col>
      <xdr:colOff>219075</xdr:colOff>
      <xdr:row>42</xdr:row>
      <xdr:rowOff>139491</xdr:rowOff>
    </xdr:to>
    <xdr:pic>
      <xdr:nvPicPr>
        <xdr:cNvPr id="4" name="Picture 3"/>
        <xdr:cNvPicPr>
          <a:picLocks noChangeAspect="1"/>
        </xdr:cNvPicPr>
      </xdr:nvPicPr>
      <xdr:blipFill rotWithShape="1">
        <a:blip xmlns:r="http://schemas.openxmlformats.org/officeDocument/2006/relationships" r:embed="rId3"/>
        <a:srcRect t="21076"/>
        <a:stretch/>
      </xdr:blipFill>
      <xdr:spPr>
        <a:xfrm>
          <a:off x="0" y="6240012"/>
          <a:ext cx="5781675" cy="2805354"/>
        </a:xfrm>
        <a:prstGeom prst="rect">
          <a:avLst/>
        </a:prstGeom>
      </xdr:spPr>
    </xdr:pic>
    <xdr:clientData/>
  </xdr:twoCellAnchor>
  <xdr:twoCellAnchor editAs="oneCell">
    <xdr:from>
      <xdr:col>1</xdr:col>
      <xdr:colOff>0</xdr:colOff>
      <xdr:row>60</xdr:row>
      <xdr:rowOff>159140</xdr:rowOff>
    </xdr:from>
    <xdr:to>
      <xdr:col>6</xdr:col>
      <xdr:colOff>104775</xdr:colOff>
      <xdr:row>76</xdr:row>
      <xdr:rowOff>35768</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2636890"/>
          <a:ext cx="5667375" cy="2924628"/>
        </a:xfrm>
        <a:prstGeom prst="rect">
          <a:avLst/>
        </a:prstGeom>
      </xdr:spPr>
    </xdr:pic>
    <xdr:clientData/>
  </xdr:twoCellAnchor>
  <xdr:twoCellAnchor editAs="oneCell">
    <xdr:from>
      <xdr:col>1</xdr:col>
      <xdr:colOff>190500</xdr:colOff>
      <xdr:row>78</xdr:row>
      <xdr:rowOff>128307</xdr:rowOff>
    </xdr:from>
    <xdr:to>
      <xdr:col>5</xdr:col>
      <xdr:colOff>895349</xdr:colOff>
      <xdr:row>106</xdr:row>
      <xdr:rowOff>148104</xdr:rowOff>
    </xdr:to>
    <xdr:pic>
      <xdr:nvPicPr>
        <xdr:cNvPr id="6" name="Picture 5"/>
        <xdr:cNvPicPr>
          <a:picLocks noChangeAspect="1"/>
        </xdr:cNvPicPr>
      </xdr:nvPicPr>
      <xdr:blipFill>
        <a:blip xmlns:r="http://schemas.openxmlformats.org/officeDocument/2006/relationships" r:embed="rId5"/>
        <a:stretch>
          <a:fillRect/>
        </a:stretch>
      </xdr:blipFill>
      <xdr:spPr>
        <a:xfrm>
          <a:off x="190500" y="14701557"/>
          <a:ext cx="5353049" cy="5353797"/>
        </a:xfrm>
        <a:prstGeom prst="rect">
          <a:avLst/>
        </a:prstGeom>
      </xdr:spPr>
    </xdr:pic>
    <xdr:clientData/>
  </xdr:twoCellAnchor>
  <xdr:twoCellAnchor editAs="oneCell">
    <xdr:from>
      <xdr:col>1</xdr:col>
      <xdr:colOff>95250</xdr:colOff>
      <xdr:row>108</xdr:row>
      <xdr:rowOff>139513</xdr:rowOff>
    </xdr:from>
    <xdr:to>
      <xdr:col>6</xdr:col>
      <xdr:colOff>255733</xdr:colOff>
      <xdr:row>119</xdr:row>
      <xdr:rowOff>44542</xdr:rowOff>
    </xdr:to>
    <xdr:pic>
      <xdr:nvPicPr>
        <xdr:cNvPr id="8" name="Picture 7"/>
        <xdr:cNvPicPr>
          <a:picLocks noChangeAspect="1"/>
        </xdr:cNvPicPr>
      </xdr:nvPicPr>
      <xdr:blipFill>
        <a:blip xmlns:r="http://schemas.openxmlformats.org/officeDocument/2006/relationships" r:embed="rId6"/>
        <a:stretch>
          <a:fillRect/>
        </a:stretch>
      </xdr:blipFill>
      <xdr:spPr>
        <a:xfrm>
          <a:off x="219075" y="21666013"/>
          <a:ext cx="5723083" cy="2000529"/>
        </a:xfrm>
        <a:prstGeom prst="rect">
          <a:avLst/>
        </a:prstGeom>
      </xdr:spPr>
    </xdr:pic>
    <xdr:clientData/>
  </xdr:twoCellAnchor>
  <xdr:twoCellAnchor editAs="oneCell">
    <xdr:from>
      <xdr:col>1</xdr:col>
      <xdr:colOff>266700</xdr:colOff>
      <xdr:row>118</xdr:row>
      <xdr:rowOff>168088</xdr:rowOff>
    </xdr:from>
    <xdr:to>
      <xdr:col>6</xdr:col>
      <xdr:colOff>340659</xdr:colOff>
      <xdr:row>142</xdr:row>
      <xdr:rowOff>102042</xdr:rowOff>
    </xdr:to>
    <xdr:pic>
      <xdr:nvPicPr>
        <xdr:cNvPr id="9" name="Picture 8"/>
        <xdr:cNvPicPr>
          <a:picLocks noChangeAspect="1"/>
        </xdr:cNvPicPr>
      </xdr:nvPicPr>
      <xdr:blipFill>
        <a:blip xmlns:r="http://schemas.openxmlformats.org/officeDocument/2006/relationships" r:embed="rId7"/>
        <a:stretch>
          <a:fillRect/>
        </a:stretch>
      </xdr:blipFill>
      <xdr:spPr>
        <a:xfrm>
          <a:off x="390525" y="23599588"/>
          <a:ext cx="5636559" cy="4505954"/>
        </a:xfrm>
        <a:prstGeom prst="rect">
          <a:avLst/>
        </a:prstGeom>
      </xdr:spPr>
    </xdr:pic>
    <xdr:clientData/>
  </xdr:twoCellAnchor>
</xdr:wsDr>
</file>

<file path=xl/tables/table1.xml><?xml version="1.0" encoding="utf-8"?>
<table xmlns="http://schemas.openxmlformats.org/spreadsheetml/2006/main" id="4" name="Table4" displayName="Table4" ref="B44:G55" totalsRowShown="0" headerRowDxfId="75" dataDxfId="74">
  <autoFilter ref="B44:G55"/>
  <tableColumns count="6">
    <tableColumn id="1" name="Profit attributable to: (A+B)" dataDxfId="73"/>
    <tableColumn id="5" name="31st March, 2019" dataDxfId="72"/>
    <tableColumn id="3" name="31st March, 2020" dataDxfId="71"/>
    <tableColumn id="4" name="31st March, 2021" dataDxfId="70"/>
    <tableColumn id="6" name="31st March, 2022" dataDxfId="69"/>
    <tableColumn id="7" name="31st March, 2023" dataDxfId="68"/>
  </tableColumns>
  <tableStyleInfo showFirstColumn="0" showLastColumn="0" showRowStripes="1" showColumnStripes="0"/>
</table>
</file>

<file path=xl/tables/table10.xml><?xml version="1.0" encoding="utf-8"?>
<table xmlns="http://schemas.openxmlformats.org/spreadsheetml/2006/main" id="10" name="Table611" displayName="Table611" ref="B2:G64" totalsRowShown="0" headerRowDxfId="12">
  <autoFilter ref="B2:G64"/>
  <tableColumns count="6">
    <tableColumn id="1" name="Particulars" dataDxfId="11"/>
    <tableColumn id="4" name="31st March, 2019" dataDxfId="10"/>
    <tableColumn id="2" name="31st March, 2020" dataDxfId="9"/>
    <tableColumn id="3" name="31st March, 2021" dataDxfId="8"/>
    <tableColumn id="5" name="31st March, 2022" dataDxfId="7"/>
    <tableColumn id="6" name="31st March, 2023" dataDxfId="6"/>
  </tableColumns>
  <tableStyleInfo showFirstColumn="0" showLastColumn="0" showRowStripes="1" showColumnStripes="0"/>
</table>
</file>

<file path=xl/tables/table2.xml><?xml version="1.0" encoding="utf-8"?>
<table xmlns="http://schemas.openxmlformats.org/spreadsheetml/2006/main" id="5" name="Table5" displayName="Table5" ref="B2:G28" totalsRowShown="0" headerRowDxfId="67">
  <autoFilter ref="B2:G28"/>
  <tableColumns count="6">
    <tableColumn id="1" name="Particulars  " dataDxfId="66"/>
    <tableColumn id="5" name="31st March, 2019"/>
    <tableColumn id="3" name="31st March, 2020" dataDxfId="65"/>
    <tableColumn id="4" name="31st March, 2021" dataDxfId="64"/>
    <tableColumn id="6" name="31st March, 2022" dataDxfId="63"/>
    <tableColumn id="7" name="31st March, 2023" dataDxfId="62"/>
  </tableColumns>
  <tableStyleInfo showFirstColumn="0" showLastColumn="0" showRowStripes="1" showColumnStripes="0"/>
</table>
</file>

<file path=xl/tables/table3.xml><?xml version="1.0" encoding="utf-8"?>
<table xmlns="http://schemas.openxmlformats.org/spreadsheetml/2006/main" id="3" name="Table3" displayName="Table3" ref="B30:G42" totalsRowShown="0" headerRowDxfId="61">
  <autoFilter ref="B30:G42"/>
  <tableColumns count="6">
    <tableColumn id="1" name="OTHER COMPREHENSIVE INCOME"/>
    <tableColumn id="5" name="31st March, 2019" dataDxfId="60"/>
    <tableColumn id="3" name="31st March, 2020" dataDxfId="59"/>
    <tableColumn id="4" name="31st March, 2021" dataDxfId="58"/>
    <tableColumn id="6" name="31st March, 2022" dataDxfId="57"/>
    <tableColumn id="7" name="31st March, 2023" dataDxfId="56"/>
  </tableColumns>
  <tableStyleInfo showFirstColumn="0" showLastColumn="0" showRowStripes="1" showColumnStripes="0"/>
</table>
</file>

<file path=xl/tables/table4.xml><?xml version="1.0" encoding="utf-8"?>
<table xmlns="http://schemas.openxmlformats.org/spreadsheetml/2006/main" id="1" name="Table1" displayName="Table1" ref="B2:G58" totalsRowShown="0" headerRowDxfId="55" headerRowBorderDxfId="54">
  <autoFilter ref="B2:G58"/>
  <tableColumns count="6">
    <tableColumn id="1" name="Particulars  " dataDxfId="53"/>
    <tableColumn id="3" name=" 31st March, 2019" dataDxfId="52"/>
    <tableColumn id="4" name="31st March, 2020" dataDxfId="51"/>
    <tableColumn id="5" name="31st March, 2021" dataDxfId="50"/>
    <tableColumn id="6" name="31st March, 2022" dataDxfId="49"/>
    <tableColumn id="7" name="31st March, 2023" dataDxfId="48"/>
  </tableColumns>
  <tableStyleInfo showFirstColumn="0" showLastColumn="0" showRowStripes="1" showColumnStripes="0"/>
</table>
</file>

<file path=xl/tables/table5.xml><?xml version="1.0" encoding="utf-8"?>
<table xmlns="http://schemas.openxmlformats.org/spreadsheetml/2006/main" id="6" name="Table6" displayName="Table6" ref="B2:G71" totalsRowShown="0" headerRowDxfId="47">
  <autoFilter ref="B2:G71"/>
  <tableColumns count="6">
    <tableColumn id="1" name="Particulars" dataDxfId="46"/>
    <tableColumn id="4" name="31st March, 2019"/>
    <tableColumn id="2" name="31st March, 2020" dataDxfId="45"/>
    <tableColumn id="3" name="31st March, 2021" dataDxfId="44"/>
    <tableColumn id="5" name="31st March, 2022" dataDxfId="43"/>
    <tableColumn id="6" name="31st March, 2023" dataDxfId="42"/>
  </tableColumns>
  <tableStyleInfo showFirstColumn="0" showLastColumn="0" showRowStripes="1" showColumnStripes="0"/>
</table>
</file>

<file path=xl/tables/table6.xml><?xml version="1.0" encoding="utf-8"?>
<table xmlns="http://schemas.openxmlformats.org/spreadsheetml/2006/main" id="2" name="Table33" displayName="Table33" ref="B33:G39" totalsRowShown="0" headerRowDxfId="41">
  <autoFilter ref="B33:G39"/>
  <tableColumns count="6">
    <tableColumn id="1" name="OTHER COMPREHENSIVE INCOME"/>
    <tableColumn id="5" name=" 31st March, 2019" dataDxfId="40"/>
    <tableColumn id="3" name="31st March, 2020" dataDxfId="39"/>
    <tableColumn id="4" name="31st March, 2021" dataDxfId="38"/>
    <tableColumn id="6" name="31st March, 2022" dataDxfId="37"/>
    <tableColumn id="7" name="31st March, 2023" dataDxfId="36"/>
  </tableColumns>
  <tableStyleInfo showFirstColumn="0" showLastColumn="0" showRowStripes="1" showColumnStripes="0"/>
</table>
</file>

<file path=xl/tables/table7.xml><?xml version="1.0" encoding="utf-8"?>
<table xmlns="http://schemas.openxmlformats.org/spreadsheetml/2006/main" id="7" name="Table48" displayName="Table48" ref="B41:G52" totalsRowShown="0" headerRowDxfId="35" dataDxfId="34">
  <autoFilter ref="B41:G52"/>
  <tableColumns count="6">
    <tableColumn id="1" name="Profit attributable to: (A+B)" dataDxfId="33"/>
    <tableColumn id="5" name="31st March, 2019" dataDxfId="32"/>
    <tableColumn id="3" name="31st March, 2020" dataDxfId="31"/>
    <tableColumn id="4" name="31st March, 2021" dataDxfId="30"/>
    <tableColumn id="6" name="31st March, 2022" dataDxfId="29"/>
    <tableColumn id="7" name="31st March, 2023" dataDxfId="28"/>
  </tableColumns>
  <tableStyleInfo showFirstColumn="0" showLastColumn="0" showRowStripes="1" showColumnStripes="0"/>
</table>
</file>

<file path=xl/tables/table8.xml><?xml version="1.0" encoding="utf-8"?>
<table xmlns="http://schemas.openxmlformats.org/spreadsheetml/2006/main" id="8" name="Table59" displayName="Table59" ref="B2:G31" totalsRowShown="0" headerRowDxfId="27">
  <autoFilter ref="B2:G31"/>
  <tableColumns count="6">
    <tableColumn id="1" name="Particulars  " dataDxfId="26"/>
    <tableColumn id="5" name=" 31st March, 2019" dataDxfId="25"/>
    <tableColumn id="3" name="31st March, 2020" dataDxfId="24"/>
    <tableColumn id="4" name="31st March, 2021" dataDxfId="23"/>
    <tableColumn id="6" name="31st March, 2022" dataDxfId="22"/>
    <tableColumn id="7" name="31st March, 2023" dataDxfId="21"/>
  </tableColumns>
  <tableStyleInfo showFirstColumn="0" showLastColumn="0" showRowStripes="1" showColumnStripes="0"/>
</table>
</file>

<file path=xl/tables/table9.xml><?xml version="1.0" encoding="utf-8"?>
<table xmlns="http://schemas.openxmlformats.org/spreadsheetml/2006/main" id="9" name="Table110" displayName="Table110" ref="B2:G61" totalsRowShown="0" headerRowDxfId="20" headerRowBorderDxfId="19">
  <autoFilter ref="B2:G61"/>
  <tableColumns count="6">
    <tableColumn id="1" name="Particulars  " dataDxfId="18"/>
    <tableColumn id="3" name="31st March, 2019" dataDxfId="17"/>
    <tableColumn id="4" name="31st March, 2020" dataDxfId="16"/>
    <tableColumn id="5" name="31st March, 2021" dataDxfId="15"/>
    <tableColumn id="6" name="31st March, 2022" dataDxfId="14"/>
    <tableColumn id="7" name="31st March, 2023" dataDxfId="1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H56"/>
  <sheetViews>
    <sheetView showGridLines="0" zoomScaleNormal="100" workbookViewId="0">
      <pane ySplit="2" topLeftCell="A3" activePane="bottomLeft" state="frozen"/>
      <selection activeCell="P24" sqref="P24"/>
      <selection pane="bottomLeft" activeCell="P24" sqref="P24"/>
    </sheetView>
  </sheetViews>
  <sheetFormatPr defaultRowHeight="15" x14ac:dyDescent="0.25"/>
  <cols>
    <col min="1" max="1" width="1.85546875" style="292" customWidth="1"/>
    <col min="2" max="2" width="78.85546875" bestFit="1" customWidth="1"/>
    <col min="3" max="3" width="18" bestFit="1" customWidth="1"/>
    <col min="4" max="7" width="18" style="3" bestFit="1" customWidth="1"/>
    <col min="8" max="8" width="22.7109375" style="3" bestFit="1" customWidth="1"/>
  </cols>
  <sheetData>
    <row r="2" spans="1:8" x14ac:dyDescent="0.25">
      <c r="B2" s="263" t="s">
        <v>13</v>
      </c>
      <c r="C2" s="270" t="s">
        <v>206</v>
      </c>
      <c r="D2" s="270" t="s">
        <v>207</v>
      </c>
      <c r="E2" s="270" t="s">
        <v>208</v>
      </c>
      <c r="F2" s="270" t="s">
        <v>209</v>
      </c>
      <c r="G2" s="270" t="s">
        <v>210</v>
      </c>
      <c r="H2"/>
    </row>
    <row r="3" spans="1:8" ht="18.75" x14ac:dyDescent="0.3">
      <c r="A3" s="292" t="s">
        <v>388</v>
      </c>
      <c r="B3" s="11" t="s">
        <v>44</v>
      </c>
      <c r="C3" s="12"/>
      <c r="D3" s="12"/>
      <c r="E3" s="26"/>
      <c r="F3" s="26"/>
      <c r="G3" s="26"/>
      <c r="H3"/>
    </row>
    <row r="4" spans="1:8" x14ac:dyDescent="0.25">
      <c r="B4" s="107" t="s">
        <v>45</v>
      </c>
      <c r="C4" s="113">
        <v>39310</v>
      </c>
      <c r="D4" s="113">
        <v>39783</v>
      </c>
      <c r="E4" s="113">
        <v>47028</v>
      </c>
      <c r="F4" s="113">
        <v>52446</v>
      </c>
      <c r="G4" s="113">
        <v>60580</v>
      </c>
      <c r="H4"/>
    </row>
    <row r="5" spans="1:8" x14ac:dyDescent="0.25">
      <c r="B5" s="107" t="s">
        <v>46</v>
      </c>
      <c r="C5" s="113">
        <v>550</v>
      </c>
      <c r="D5" s="113">
        <v>632</v>
      </c>
      <c r="E5" s="113">
        <v>410</v>
      </c>
      <c r="F5" s="113">
        <v>258</v>
      </c>
      <c r="G5" s="113">
        <v>512</v>
      </c>
      <c r="H5"/>
    </row>
    <row r="6" spans="1:8" x14ac:dyDescent="0.25">
      <c r="B6" s="239" t="s">
        <v>47</v>
      </c>
      <c r="C6" s="236">
        <f>SUM(C4:C5)</f>
        <v>39860</v>
      </c>
      <c r="D6" s="236">
        <f>SUM(D4:D5)</f>
        <v>40415</v>
      </c>
      <c r="E6" s="236">
        <f>SUM(E4:E5)</f>
        <v>47438</v>
      </c>
      <c r="F6" s="236">
        <f>SUM(F4:F5)</f>
        <v>52704</v>
      </c>
      <c r="G6" s="236">
        <f>SUM(G4:G5)</f>
        <v>61092</v>
      </c>
      <c r="H6"/>
    </row>
    <row r="7" spans="1:8" ht="18.75" x14ac:dyDescent="0.3">
      <c r="A7" s="292" t="s">
        <v>388</v>
      </c>
      <c r="B7" s="11" t="s">
        <v>48</v>
      </c>
      <c r="C7" s="12"/>
      <c r="D7" s="12"/>
      <c r="E7" s="26"/>
      <c r="F7" s="26"/>
      <c r="G7" s="26"/>
      <c r="H7"/>
    </row>
    <row r="8" spans="1:8" x14ac:dyDescent="0.25">
      <c r="B8" s="107" t="s">
        <v>49</v>
      </c>
      <c r="C8" s="113">
        <v>13707</v>
      </c>
      <c r="D8" s="113">
        <v>11976</v>
      </c>
      <c r="E8" s="113">
        <v>15432</v>
      </c>
      <c r="F8" s="113">
        <v>16446</v>
      </c>
      <c r="G8" s="113">
        <v>20212</v>
      </c>
      <c r="H8"/>
    </row>
    <row r="9" spans="1:8" x14ac:dyDescent="0.25">
      <c r="B9" s="107" t="s">
        <v>50</v>
      </c>
      <c r="C9" s="113">
        <v>4755</v>
      </c>
      <c r="D9" s="113">
        <v>6391</v>
      </c>
      <c r="E9" s="113">
        <v>7121</v>
      </c>
      <c r="F9" s="113">
        <v>9311</v>
      </c>
      <c r="G9" s="113">
        <v>11579</v>
      </c>
      <c r="H9"/>
    </row>
    <row r="10" spans="1:8" x14ac:dyDescent="0.25">
      <c r="B10" s="107" t="s">
        <v>56</v>
      </c>
      <c r="C10" s="113">
        <v>12</v>
      </c>
      <c r="D10" s="113">
        <v>-108</v>
      </c>
      <c r="E10" s="113">
        <v>-405</v>
      </c>
      <c r="F10" s="113">
        <v>-22</v>
      </c>
      <c r="G10" s="113">
        <v>-75</v>
      </c>
      <c r="H10"/>
    </row>
    <row r="11" spans="1:8" x14ac:dyDescent="0.25">
      <c r="B11" s="107" t="s">
        <v>51</v>
      </c>
      <c r="C11" s="113">
        <v>1875</v>
      </c>
      <c r="D11" s="113">
        <v>1820</v>
      </c>
      <c r="E11" s="113">
        <v>2358</v>
      </c>
      <c r="F11" s="113">
        <v>2545</v>
      </c>
      <c r="G11" s="113">
        <v>2854</v>
      </c>
      <c r="H11"/>
    </row>
    <row r="12" spans="1:8" x14ac:dyDescent="0.25">
      <c r="B12" s="107" t="s">
        <v>52</v>
      </c>
      <c r="C12" s="113">
        <v>33</v>
      </c>
      <c r="D12" s="113">
        <v>118</v>
      </c>
      <c r="E12" s="113">
        <v>117</v>
      </c>
      <c r="F12" s="113">
        <v>106</v>
      </c>
      <c r="G12" s="113">
        <v>114</v>
      </c>
      <c r="H12"/>
    </row>
    <row r="13" spans="1:8" x14ac:dyDescent="0.25">
      <c r="B13" s="107" t="s">
        <v>53</v>
      </c>
      <c r="C13" s="113">
        <v>565</v>
      </c>
      <c r="D13" s="113">
        <v>1002</v>
      </c>
      <c r="E13" s="113">
        <v>1074</v>
      </c>
      <c r="F13" s="113">
        <v>1091</v>
      </c>
      <c r="G13" s="113">
        <v>1137</v>
      </c>
      <c r="H13"/>
    </row>
    <row r="14" spans="1:8" x14ac:dyDescent="0.25">
      <c r="B14" s="107" t="s">
        <v>54</v>
      </c>
      <c r="C14" s="113">
        <v>10081</v>
      </c>
      <c r="D14" s="113">
        <v>9843</v>
      </c>
      <c r="E14" s="113">
        <v>10896</v>
      </c>
      <c r="F14" s="113">
        <v>11309</v>
      </c>
      <c r="G14" s="113">
        <v>11861</v>
      </c>
      <c r="H14"/>
    </row>
    <row r="15" spans="1:8" x14ac:dyDescent="0.25">
      <c r="B15" s="239" t="s">
        <v>55</v>
      </c>
      <c r="C15" s="236">
        <f>SUM(C8:C14)</f>
        <v>31028</v>
      </c>
      <c r="D15" s="236">
        <f>SUM(D8:D14)</f>
        <v>31042</v>
      </c>
      <c r="E15" s="236">
        <f>SUM(E8:E14)</f>
        <v>36593</v>
      </c>
      <c r="F15" s="236">
        <f>SUM(F8:F14)</f>
        <v>40786</v>
      </c>
      <c r="G15" s="236">
        <f>SUM(G8:G14)</f>
        <v>47682</v>
      </c>
      <c r="H15"/>
    </row>
    <row r="16" spans="1:8" x14ac:dyDescent="0.25">
      <c r="B16" s="48" t="s">
        <v>151</v>
      </c>
      <c r="C16" s="55">
        <f>C6-C15</f>
        <v>8832</v>
      </c>
      <c r="D16" s="55">
        <f>D6-D15</f>
        <v>9373</v>
      </c>
      <c r="E16" s="55">
        <f>E6-E15</f>
        <v>10845</v>
      </c>
      <c r="F16" s="55">
        <f>F6-F15</f>
        <v>11918</v>
      </c>
      <c r="G16" s="55">
        <f>G6-G15</f>
        <v>13410</v>
      </c>
      <c r="H16"/>
    </row>
    <row r="17" spans="1:8" x14ac:dyDescent="0.25">
      <c r="B17" s="107" t="s">
        <v>152</v>
      </c>
      <c r="C17" s="114" t="s">
        <v>21</v>
      </c>
      <c r="D17" s="114" t="s">
        <v>21</v>
      </c>
      <c r="E17" s="114" t="s">
        <v>21</v>
      </c>
      <c r="F17" s="114" t="s">
        <v>21</v>
      </c>
      <c r="G17" s="113">
        <v>-1</v>
      </c>
      <c r="H17"/>
    </row>
    <row r="18" spans="1:8" x14ac:dyDescent="0.25">
      <c r="B18" s="107" t="s">
        <v>57</v>
      </c>
      <c r="C18" s="53">
        <f>IFERROR(C16+C17,C16)</f>
        <v>8832</v>
      </c>
      <c r="D18" s="53">
        <f>IFERROR(D16+D17,D16)</f>
        <v>9373</v>
      </c>
      <c r="E18" s="53">
        <f>IFERROR(E16+E17,E16)</f>
        <v>10845</v>
      </c>
      <c r="F18" s="53">
        <f>IFERROR(F16+F17,F16)</f>
        <v>11918</v>
      </c>
      <c r="G18" s="53">
        <f>IFERROR(G16+G17,G16)</f>
        <v>13409</v>
      </c>
      <c r="H18"/>
    </row>
    <row r="19" spans="1:8" x14ac:dyDescent="0.25">
      <c r="B19" s="107" t="s">
        <v>58</v>
      </c>
      <c r="C19" s="113">
        <v>-228</v>
      </c>
      <c r="D19" s="113">
        <v>-200</v>
      </c>
      <c r="E19" s="113">
        <v>-239</v>
      </c>
      <c r="F19" s="113">
        <v>-44</v>
      </c>
      <c r="G19" s="113">
        <v>-64</v>
      </c>
      <c r="H19"/>
    </row>
    <row r="20" spans="1:8" x14ac:dyDescent="0.25">
      <c r="B20" s="255" t="s">
        <v>59</v>
      </c>
      <c r="C20" s="256">
        <f>SUM(C18:C19)</f>
        <v>8604</v>
      </c>
      <c r="D20" s="256">
        <f>SUM(D18:D19)</f>
        <v>9173</v>
      </c>
      <c r="E20" s="256">
        <f>SUM(E18:E19)</f>
        <v>10606</v>
      </c>
      <c r="F20" s="256">
        <f>SUM(F18:F19)</f>
        <v>11874</v>
      </c>
      <c r="G20" s="256">
        <f>SUM(G18:G19)</f>
        <v>13345</v>
      </c>
      <c r="H20"/>
    </row>
    <row r="21" spans="1:8" x14ac:dyDescent="0.25">
      <c r="B21" s="108" t="s">
        <v>60</v>
      </c>
      <c r="C21" s="50"/>
      <c r="D21" s="50"/>
      <c r="E21" s="50"/>
      <c r="F21" s="50"/>
      <c r="G21" s="50"/>
      <c r="H21"/>
    </row>
    <row r="22" spans="1:8" x14ac:dyDescent="0.25">
      <c r="B22" s="109" t="s">
        <v>61</v>
      </c>
      <c r="C22" s="113">
        <v>-2610</v>
      </c>
      <c r="D22" s="113">
        <v>-2243</v>
      </c>
      <c r="E22" s="113">
        <v>-2520</v>
      </c>
      <c r="F22" s="113">
        <v>-2840</v>
      </c>
      <c r="G22" s="113">
        <v>-3001</v>
      </c>
      <c r="H22"/>
    </row>
    <row r="23" spans="1:8" x14ac:dyDescent="0.25">
      <c r="B23" s="109" t="s">
        <v>62</v>
      </c>
      <c r="C23" s="113">
        <v>66</v>
      </c>
      <c r="D23" s="113">
        <v>-166</v>
      </c>
      <c r="E23" s="113">
        <v>-86</v>
      </c>
      <c r="F23" s="113">
        <v>-147</v>
      </c>
      <c r="G23" s="113">
        <v>-200</v>
      </c>
      <c r="H23"/>
    </row>
    <row r="24" spans="1:8" x14ac:dyDescent="0.25">
      <c r="B24" s="252" t="s">
        <v>63</v>
      </c>
      <c r="C24" s="253">
        <f>SUM(C20:C23)</f>
        <v>6060</v>
      </c>
      <c r="D24" s="253">
        <f>SUM(D20:D23)</f>
        <v>6764</v>
      </c>
      <c r="E24" s="253">
        <f>SUM(E20:E23)</f>
        <v>8000</v>
      </c>
      <c r="F24" s="253">
        <f>SUM(F20:F23)</f>
        <v>8887</v>
      </c>
      <c r="G24" s="253">
        <f>SUM(G20:G23)</f>
        <v>10144</v>
      </c>
      <c r="H24"/>
    </row>
    <row r="25" spans="1:8" x14ac:dyDescent="0.25">
      <c r="B25" s="107" t="s">
        <v>64</v>
      </c>
      <c r="C25" s="113">
        <v>0</v>
      </c>
      <c r="D25" s="113">
        <v>-6</v>
      </c>
      <c r="E25" s="113">
        <v>-1</v>
      </c>
      <c r="F25" s="113">
        <v>3</v>
      </c>
      <c r="G25" s="113">
        <v>-1</v>
      </c>
      <c r="H25"/>
    </row>
    <row r="26" spans="1:8" x14ac:dyDescent="0.25">
      <c r="B26" s="107" t="s">
        <v>65</v>
      </c>
      <c r="C26" s="114" t="s">
        <v>21</v>
      </c>
      <c r="D26" s="113">
        <v>-2</v>
      </c>
      <c r="E26" s="114" t="s">
        <v>21</v>
      </c>
      <c r="F26" s="113">
        <v>2</v>
      </c>
      <c r="G26" s="114" t="s">
        <v>21</v>
      </c>
      <c r="H26"/>
    </row>
    <row r="27" spans="1:8" x14ac:dyDescent="0.25">
      <c r="B27" s="17" t="s">
        <v>66</v>
      </c>
      <c r="C27" s="52">
        <f>IFERROR(C25+C26,C25)</f>
        <v>0</v>
      </c>
      <c r="D27" s="52">
        <f>IFERROR(D25+D26,D25)</f>
        <v>-8</v>
      </c>
      <c r="E27" s="52">
        <f>IFERROR(E25+E26,E25)</f>
        <v>-1</v>
      </c>
      <c r="F27" s="52">
        <f>IFERROR(F25+F26,F25)</f>
        <v>5</v>
      </c>
      <c r="G27" s="52">
        <f>IFERROR(G25+G26,G25)</f>
        <v>-1</v>
      </c>
      <c r="H27"/>
    </row>
    <row r="28" spans="1:8" x14ac:dyDescent="0.25">
      <c r="A28" s="292" t="s">
        <v>388</v>
      </c>
      <c r="B28" s="259" t="s">
        <v>67</v>
      </c>
      <c r="C28" s="271">
        <f>C24+C27</f>
        <v>6060</v>
      </c>
      <c r="D28" s="271">
        <f>D24+D27</f>
        <v>6756</v>
      </c>
      <c r="E28" s="271">
        <f>E24+E27</f>
        <v>7999</v>
      </c>
      <c r="F28" s="271">
        <f>F24+F27</f>
        <v>8892</v>
      </c>
      <c r="G28" s="271">
        <f>G24+G27</f>
        <v>10143</v>
      </c>
      <c r="H28"/>
    </row>
    <row r="29" spans="1:8" x14ac:dyDescent="0.25">
      <c r="F29" s="6"/>
    </row>
    <row r="30" spans="1:8" x14ac:dyDescent="0.25">
      <c r="B30" s="257" t="s">
        <v>68</v>
      </c>
      <c r="C30" s="270" t="s">
        <v>206</v>
      </c>
      <c r="D30" s="270" t="s">
        <v>207</v>
      </c>
      <c r="E30" s="270" t="s">
        <v>208</v>
      </c>
      <c r="F30" s="270" t="s">
        <v>209</v>
      </c>
      <c r="G30" s="270" t="s">
        <v>210</v>
      </c>
      <c r="H30"/>
    </row>
    <row r="31" spans="1:8" x14ac:dyDescent="0.25">
      <c r="B31" s="2" t="s">
        <v>69</v>
      </c>
      <c r="C31" s="6"/>
      <c r="D31" s="6"/>
      <c r="E31" s="6"/>
      <c r="F31" s="6"/>
      <c r="G31" s="6"/>
      <c r="H31"/>
    </row>
    <row r="32" spans="1:8" x14ac:dyDescent="0.25">
      <c r="B32" s="107" t="s">
        <v>70</v>
      </c>
      <c r="C32" s="113">
        <v>-8</v>
      </c>
      <c r="D32" s="113">
        <v>-68</v>
      </c>
      <c r="E32" s="113">
        <v>-3</v>
      </c>
      <c r="F32" s="113">
        <v>41</v>
      </c>
      <c r="G32" s="113">
        <v>-17</v>
      </c>
      <c r="H32"/>
    </row>
    <row r="33" spans="1:8" x14ac:dyDescent="0.25">
      <c r="B33" s="2" t="s">
        <v>72</v>
      </c>
      <c r="C33" s="6"/>
      <c r="D33" s="6"/>
      <c r="E33" s="6"/>
      <c r="F33" s="6"/>
      <c r="G33" s="6"/>
      <c r="H33"/>
    </row>
    <row r="34" spans="1:8" x14ac:dyDescent="0.25">
      <c r="B34" s="107" t="s">
        <v>70</v>
      </c>
      <c r="C34" s="113">
        <v>3</v>
      </c>
      <c r="D34" s="113">
        <v>17</v>
      </c>
      <c r="E34" s="113">
        <v>1</v>
      </c>
      <c r="F34" s="113">
        <v>-10</v>
      </c>
      <c r="G34" s="113">
        <v>4</v>
      </c>
      <c r="H34"/>
    </row>
    <row r="35" spans="1:8" x14ac:dyDescent="0.25">
      <c r="B35" s="2" t="s">
        <v>71</v>
      </c>
      <c r="C35" s="6"/>
      <c r="D35" s="6"/>
      <c r="E35" s="6"/>
      <c r="F35" s="6"/>
      <c r="G35" s="6"/>
      <c r="H35"/>
    </row>
    <row r="36" spans="1:8" x14ac:dyDescent="0.25">
      <c r="B36" s="107" t="s">
        <v>73</v>
      </c>
      <c r="C36" s="113">
        <v>2</v>
      </c>
      <c r="D36" s="113">
        <v>-1</v>
      </c>
      <c r="E36" s="113">
        <v>0</v>
      </c>
      <c r="F36" s="113">
        <v>-1</v>
      </c>
      <c r="G36" s="113">
        <v>-1</v>
      </c>
      <c r="H36"/>
    </row>
    <row r="37" spans="1:8" x14ac:dyDescent="0.25">
      <c r="B37" s="107" t="s">
        <v>74</v>
      </c>
      <c r="C37" s="114" t="s">
        <v>21</v>
      </c>
      <c r="D37" s="113">
        <v>-77</v>
      </c>
      <c r="E37" s="113">
        <v>70</v>
      </c>
      <c r="F37" s="113">
        <v>85</v>
      </c>
      <c r="G37" s="113">
        <v>-21</v>
      </c>
      <c r="H37"/>
    </row>
    <row r="38" spans="1:8" x14ac:dyDescent="0.25">
      <c r="B38" s="2" t="s">
        <v>75</v>
      </c>
      <c r="C38" s="6"/>
      <c r="D38" s="6"/>
      <c r="E38" s="6"/>
      <c r="F38" s="6"/>
      <c r="G38" s="6"/>
      <c r="H38"/>
    </row>
    <row r="39" spans="1:8" x14ac:dyDescent="0.25">
      <c r="B39" s="107" t="s">
        <v>76</v>
      </c>
      <c r="C39" s="113">
        <v>-1</v>
      </c>
      <c r="D39" s="113">
        <v>0</v>
      </c>
      <c r="E39" s="113">
        <v>0</v>
      </c>
      <c r="F39" s="113">
        <v>0</v>
      </c>
      <c r="G39" s="113">
        <v>0</v>
      </c>
      <c r="H39"/>
    </row>
    <row r="40" spans="1:8" x14ac:dyDescent="0.25">
      <c r="B40" s="107" t="s">
        <v>74</v>
      </c>
      <c r="C40" s="114" t="s">
        <v>21</v>
      </c>
      <c r="D40" s="113">
        <v>40</v>
      </c>
      <c r="E40" s="113">
        <v>-47</v>
      </c>
      <c r="F40" s="113">
        <v>0</v>
      </c>
      <c r="G40" s="113">
        <v>9</v>
      </c>
      <c r="H40"/>
    </row>
    <row r="41" spans="1:8" x14ac:dyDescent="0.25">
      <c r="B41" s="44" t="s">
        <v>77</v>
      </c>
      <c r="C41" s="54">
        <f>SUM(C32:C40)</f>
        <v>-4</v>
      </c>
      <c r="D41" s="54">
        <f>SUM(D32:D40)</f>
        <v>-89</v>
      </c>
      <c r="E41" s="54">
        <f>SUM(E32:E40)</f>
        <v>21</v>
      </c>
      <c r="F41" s="54">
        <f>SUM(F32:F40)</f>
        <v>115</v>
      </c>
      <c r="G41" s="54">
        <f>SUM(G32:G40)</f>
        <v>-26</v>
      </c>
      <c r="H41"/>
    </row>
    <row r="42" spans="1:8" x14ac:dyDescent="0.25">
      <c r="A42" s="292" t="s">
        <v>388</v>
      </c>
      <c r="B42" s="257" t="s">
        <v>78</v>
      </c>
      <c r="C42" s="272">
        <f>SUM(C28,C41)</f>
        <v>6056</v>
      </c>
      <c r="D42" s="272">
        <f>SUM(D28,D41)</f>
        <v>6667</v>
      </c>
      <c r="E42" s="272">
        <f>SUM(E28,E41)</f>
        <v>8020</v>
      </c>
      <c r="F42" s="272">
        <f>SUM(F28,F41)</f>
        <v>9007</v>
      </c>
      <c r="G42" s="272">
        <f>SUM(G28,G41)</f>
        <v>10117</v>
      </c>
      <c r="H42"/>
    </row>
    <row r="43" spans="1:8" x14ac:dyDescent="0.25">
      <c r="F43" s="6"/>
    </row>
    <row r="44" spans="1:8" x14ac:dyDescent="0.25">
      <c r="A44" s="292" t="s">
        <v>388</v>
      </c>
      <c r="B44" s="257" t="s">
        <v>138</v>
      </c>
      <c r="C44" s="270" t="s">
        <v>206</v>
      </c>
      <c r="D44" s="270" t="s">
        <v>207</v>
      </c>
      <c r="E44" s="270" t="s">
        <v>208</v>
      </c>
      <c r="F44" s="270" t="s">
        <v>209</v>
      </c>
      <c r="G44" s="270" t="s">
        <v>210</v>
      </c>
      <c r="H44"/>
    </row>
    <row r="45" spans="1:8" x14ac:dyDescent="0.25">
      <c r="B45" s="110" t="s">
        <v>79</v>
      </c>
      <c r="C45" s="115">
        <v>6054</v>
      </c>
      <c r="D45" s="115">
        <v>6748</v>
      </c>
      <c r="E45" s="113">
        <v>7995</v>
      </c>
      <c r="F45" s="113">
        <v>8879</v>
      </c>
      <c r="G45" s="113">
        <v>10120</v>
      </c>
      <c r="H45"/>
    </row>
    <row r="46" spans="1:8" x14ac:dyDescent="0.25">
      <c r="B46" s="111" t="s">
        <v>27</v>
      </c>
      <c r="C46" s="116">
        <v>6</v>
      </c>
      <c r="D46" s="115">
        <v>8</v>
      </c>
      <c r="E46" s="113">
        <v>4</v>
      </c>
      <c r="F46" s="113">
        <v>13</v>
      </c>
      <c r="G46" s="113">
        <v>23</v>
      </c>
      <c r="H46"/>
    </row>
    <row r="47" spans="1:8" x14ac:dyDescent="0.25">
      <c r="B47" s="112" t="s">
        <v>80</v>
      </c>
      <c r="C47" s="10"/>
      <c r="D47" s="10"/>
      <c r="E47" s="10"/>
      <c r="F47" s="10"/>
      <c r="G47" s="10"/>
      <c r="H47"/>
    </row>
    <row r="48" spans="1:8" x14ac:dyDescent="0.25">
      <c r="B48" s="110" t="s">
        <v>79</v>
      </c>
      <c r="C48" s="115">
        <v>-4</v>
      </c>
      <c r="D48" s="115">
        <v>-89</v>
      </c>
      <c r="E48" s="113">
        <v>21</v>
      </c>
      <c r="F48" s="113">
        <v>115</v>
      </c>
      <c r="G48" s="113">
        <v>-26</v>
      </c>
      <c r="H48"/>
    </row>
    <row r="49" spans="2:8" x14ac:dyDescent="0.25">
      <c r="B49" s="111" t="s">
        <v>27</v>
      </c>
      <c r="C49" s="116">
        <v>0</v>
      </c>
      <c r="D49" s="114" t="s">
        <v>21</v>
      </c>
      <c r="E49" s="113">
        <v>0</v>
      </c>
      <c r="F49" s="113">
        <v>0</v>
      </c>
      <c r="G49" s="113">
        <v>0</v>
      </c>
      <c r="H49"/>
    </row>
    <row r="50" spans="2:8" x14ac:dyDescent="0.25">
      <c r="B50" s="108" t="s">
        <v>81</v>
      </c>
      <c r="C50" s="6"/>
      <c r="D50" s="10"/>
      <c r="E50" s="10"/>
      <c r="F50" s="10"/>
      <c r="G50" s="10"/>
      <c r="H50"/>
    </row>
    <row r="51" spans="2:8" x14ac:dyDescent="0.25">
      <c r="B51" s="110" t="s">
        <v>79</v>
      </c>
      <c r="C51" s="56">
        <f t="shared" ref="C51:G52" si="0">SUM(C45,C48)</f>
        <v>6050</v>
      </c>
      <c r="D51" s="56">
        <f t="shared" si="0"/>
        <v>6659</v>
      </c>
      <c r="E51" s="56">
        <f t="shared" si="0"/>
        <v>8016</v>
      </c>
      <c r="F51" s="56">
        <f t="shared" si="0"/>
        <v>8994</v>
      </c>
      <c r="G51" s="56">
        <f t="shared" si="0"/>
        <v>10094</v>
      </c>
      <c r="H51"/>
    </row>
    <row r="52" spans="2:8" x14ac:dyDescent="0.25">
      <c r="B52" s="111" t="s">
        <v>27</v>
      </c>
      <c r="C52" s="57">
        <f t="shared" si="0"/>
        <v>6</v>
      </c>
      <c r="D52" s="57">
        <f t="shared" si="0"/>
        <v>8</v>
      </c>
      <c r="E52" s="57">
        <f t="shared" si="0"/>
        <v>4</v>
      </c>
      <c r="F52" s="57">
        <f t="shared" si="0"/>
        <v>13</v>
      </c>
      <c r="G52" s="57">
        <f t="shared" si="0"/>
        <v>23</v>
      </c>
      <c r="H52"/>
    </row>
    <row r="53" spans="2:8" x14ac:dyDescent="0.25">
      <c r="B53" s="108" t="s">
        <v>82</v>
      </c>
      <c r="C53" s="9"/>
      <c r="D53" s="9"/>
      <c r="E53" s="6"/>
      <c r="F53" s="6"/>
      <c r="G53" s="6"/>
      <c r="H53"/>
    </row>
    <row r="54" spans="2:8" x14ac:dyDescent="0.25">
      <c r="B54" s="107" t="s">
        <v>83</v>
      </c>
      <c r="C54" s="117">
        <v>27.97</v>
      </c>
      <c r="D54" s="117">
        <v>31.21</v>
      </c>
      <c r="E54" s="117">
        <v>34.03</v>
      </c>
      <c r="F54" s="117">
        <v>37.770000000000003</v>
      </c>
      <c r="G54" s="117">
        <v>43.07</v>
      </c>
      <c r="H54"/>
    </row>
    <row r="55" spans="2:8" x14ac:dyDescent="0.25">
      <c r="B55" s="107" t="s">
        <v>84</v>
      </c>
      <c r="C55" s="117">
        <v>27.96</v>
      </c>
      <c r="D55" s="117">
        <v>31.21</v>
      </c>
      <c r="E55" s="117">
        <v>34.03</v>
      </c>
      <c r="F55" s="117">
        <v>37.770000000000003</v>
      </c>
      <c r="G55" s="117">
        <v>43.07</v>
      </c>
      <c r="H55"/>
    </row>
    <row r="56" spans="2:8" x14ac:dyDescent="0.25">
      <c r="C56" s="1"/>
    </row>
  </sheetData>
  <pageMargins left="0.7" right="0.7" top="0.75" bottom="0.75" header="0.3" footer="0.3"/>
  <pageSetup orientation="portrait" horizontalDpi="1200" verticalDpi="1200" r:id="rId1"/>
  <tableParts count="3">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1"/>
  <sheetViews>
    <sheetView showGridLines="0" workbookViewId="0">
      <pane ySplit="2" topLeftCell="A3" activePane="bottomLeft" state="frozen"/>
      <selection pane="bottomLeft" activeCell="I63" sqref="I63"/>
    </sheetView>
  </sheetViews>
  <sheetFormatPr defaultColWidth="13.7109375" defaultRowHeight="15" x14ac:dyDescent="0.25"/>
  <cols>
    <col min="1" max="1" width="1.85546875" customWidth="1"/>
    <col min="2" max="2" width="37.5703125" bestFit="1" customWidth="1"/>
    <col min="12" max="12" width="13.7109375" customWidth="1"/>
  </cols>
  <sheetData>
    <row r="2" spans="1:13" x14ac:dyDescent="0.25">
      <c r="B2" s="228" t="s">
        <v>368</v>
      </c>
      <c r="C2" s="216" t="s">
        <v>252</v>
      </c>
      <c r="D2" s="216" t="s">
        <v>253</v>
      </c>
      <c r="E2" s="216" t="s">
        <v>254</v>
      </c>
      <c r="F2" s="216" t="s">
        <v>255</v>
      </c>
      <c r="G2" s="216" t="s">
        <v>256</v>
      </c>
      <c r="H2" s="216" t="s">
        <v>360</v>
      </c>
      <c r="I2" s="216" t="s">
        <v>361</v>
      </c>
      <c r="J2" s="216" t="s">
        <v>362</v>
      </c>
      <c r="K2" s="216" t="s">
        <v>363</v>
      </c>
      <c r="L2" s="216" t="s">
        <v>403</v>
      </c>
    </row>
    <row r="3" spans="1:13" s="138" customFormat="1" ht="21" x14ac:dyDescent="0.35">
      <c r="B3" s="230" t="s">
        <v>390</v>
      </c>
      <c r="C3" s="229"/>
      <c r="D3" s="229"/>
      <c r="E3" s="229"/>
      <c r="F3" s="229"/>
      <c r="G3" s="229"/>
      <c r="H3" s="229"/>
      <c r="I3" s="229"/>
      <c r="J3" s="229"/>
      <c r="K3" s="229"/>
      <c r="L3" s="229"/>
    </row>
    <row r="4" spans="1:13" ht="15.75" x14ac:dyDescent="0.25">
      <c r="A4" t="s">
        <v>388</v>
      </c>
      <c r="B4" s="210" t="s">
        <v>344</v>
      </c>
    </row>
    <row r="5" spans="1:13" x14ac:dyDescent="0.25">
      <c r="B5" s="201" t="s">
        <v>345</v>
      </c>
      <c r="C5" s="36">
        <f>KPI_Ratios_HUL!D30</f>
        <v>39310</v>
      </c>
      <c r="D5" s="36">
        <f>KPI_Ratios_HUL!E30</f>
        <v>39783</v>
      </c>
      <c r="E5" s="36">
        <f>KPI_Ratios_HUL!F30</f>
        <v>47028</v>
      </c>
      <c r="F5" s="36">
        <f>KPI_Ratios_HUL!G30</f>
        <v>52446</v>
      </c>
      <c r="G5" s="36">
        <f>KPI_Ratios_HUL!H30</f>
        <v>60580</v>
      </c>
      <c r="H5" s="196">
        <f>IF(SIGN($D5)=SIGN($C5),(D5-C5)/(C5),(D5-C5)/ABS(C5))</f>
        <v>1.2032561689137624E-2</v>
      </c>
      <c r="I5" s="196">
        <f>IF(SIGN($D5)=SIGN($C5),(E5-D5)/(D5),(E5-D5)/ABS(D5))</f>
        <v>0.18211296282331649</v>
      </c>
      <c r="J5" s="196">
        <f>IF(SIGN($D5)=SIGN($C5),(F5-E5)/(E5),(F5-E5)/ABS(E5))</f>
        <v>0.11520796121459556</v>
      </c>
      <c r="K5" s="196">
        <f>IF(SIGN($D5)=SIGN($C5),(G5-F5)/(F5),(G5-F5)/ABS(F5))</f>
        <v>0.15509285741524617</v>
      </c>
    </row>
    <row r="6" spans="1:13" x14ac:dyDescent="0.25">
      <c r="B6" s="201" t="s">
        <v>282</v>
      </c>
      <c r="C6" s="36">
        <f>KPI_Ratios_HUL!D72</f>
        <v>18474</v>
      </c>
      <c r="D6" s="36">
        <f>KPI_Ratios_HUL!E72</f>
        <v>18259</v>
      </c>
      <c r="E6" s="36">
        <f>KPI_Ratios_HUL!F72</f>
        <v>22148</v>
      </c>
      <c r="F6" s="36">
        <f>KPI_Ratios_HUL!G72</f>
        <v>25735</v>
      </c>
      <c r="G6" s="36">
        <f>KPI_Ratios_HUL!H72</f>
        <v>31716</v>
      </c>
      <c r="H6" s="196">
        <f t="shared" ref="H6:H31" si="0">IF(SIGN($D6)=SIGN($C6),(D6-C6)/(C6),(D6-C6)/ABS(C6))</f>
        <v>-1.1637977698386922E-2</v>
      </c>
      <c r="I6" s="196">
        <f t="shared" ref="I6:I31" si="1">IF(SIGN($D6)=SIGN($C6),(E6-D6)/(D6),(E6-D6)/ABS(D6))</f>
        <v>0.2129908538255107</v>
      </c>
      <c r="J6" s="196">
        <f t="shared" ref="J6:J31" si="2">IF(SIGN($D6)=SIGN($C6),(F6-E6)/(E6),(F6-E6)/ABS(E6))</f>
        <v>0.16195593281560411</v>
      </c>
      <c r="K6" s="196">
        <f t="shared" ref="K6:K31" si="3">IF(SIGN($D6)=SIGN($C6),(G6-F6)/(F6),(G6-F6)/ABS(F6))</f>
        <v>0.23240722751117154</v>
      </c>
    </row>
    <row r="7" spans="1:13" x14ac:dyDescent="0.25">
      <c r="B7" s="201" t="s">
        <v>273</v>
      </c>
      <c r="C7" s="36">
        <f>C5-C6</f>
        <v>20836</v>
      </c>
      <c r="D7" s="36">
        <f>D5-D6</f>
        <v>21524</v>
      </c>
      <c r="E7" s="36">
        <f>E5-E6</f>
        <v>24880</v>
      </c>
      <c r="F7" s="36">
        <f>F5-F6</f>
        <v>26711</v>
      </c>
      <c r="G7" s="36">
        <f>G5-G6</f>
        <v>28864</v>
      </c>
      <c r="H7" s="196">
        <f t="shared" si="0"/>
        <v>3.3019773468995969E-2</v>
      </c>
      <c r="I7" s="196">
        <f t="shared" si="1"/>
        <v>0.15591897416837019</v>
      </c>
      <c r="J7" s="196">
        <f t="shared" si="2"/>
        <v>7.3593247588424435E-2</v>
      </c>
      <c r="K7" s="196">
        <f t="shared" si="3"/>
        <v>8.0603496686758258E-2</v>
      </c>
    </row>
    <row r="8" spans="1:13" x14ac:dyDescent="0.25">
      <c r="B8" s="201" t="s">
        <v>276</v>
      </c>
      <c r="C8" s="36">
        <f>KPI_Ratios_HUL!D32</f>
        <v>9430</v>
      </c>
      <c r="D8" s="36">
        <f>KPI_Ratios_HUL!E32</f>
        <v>10493</v>
      </c>
      <c r="E8" s="36">
        <f>KPI_Ratios_HUL!F32</f>
        <v>12036</v>
      </c>
      <c r="F8" s="36">
        <f>KPI_Ratios_HUL!G32</f>
        <v>13115</v>
      </c>
      <c r="G8" s="36">
        <f>KPI_Ratios_HUL!H32</f>
        <v>14660</v>
      </c>
      <c r="H8" s="196">
        <f t="shared" si="0"/>
        <v>0.1127253446447508</v>
      </c>
      <c r="I8" s="196">
        <f t="shared" si="1"/>
        <v>0.147050414562089</v>
      </c>
      <c r="J8" s="196">
        <f t="shared" si="2"/>
        <v>8.9647723496178139E-2</v>
      </c>
      <c r="K8" s="196">
        <f t="shared" si="3"/>
        <v>0.11780404117422798</v>
      </c>
    </row>
    <row r="9" spans="1:13" x14ac:dyDescent="0.25">
      <c r="B9" s="201" t="s">
        <v>346</v>
      </c>
      <c r="C9" s="36">
        <f>HUL_IS!C13</f>
        <v>565</v>
      </c>
      <c r="D9" s="36">
        <f>HUL_IS!D13</f>
        <v>1002</v>
      </c>
      <c r="E9" s="36">
        <f>HUL_IS!E13</f>
        <v>1074</v>
      </c>
      <c r="F9" s="36">
        <f>HUL_IS!F13</f>
        <v>1091</v>
      </c>
      <c r="G9" s="36">
        <f>HUL_IS!G13</f>
        <v>1137</v>
      </c>
      <c r="H9" s="196">
        <f t="shared" si="0"/>
        <v>0.77345132743362832</v>
      </c>
      <c r="I9" s="196">
        <f t="shared" si="1"/>
        <v>7.1856287425149698E-2</v>
      </c>
      <c r="J9" s="196">
        <f t="shared" si="2"/>
        <v>1.5828677839851025E-2</v>
      </c>
      <c r="K9" s="196">
        <f t="shared" si="3"/>
        <v>4.2163153070577448E-2</v>
      </c>
    </row>
    <row r="10" spans="1:13" x14ac:dyDescent="0.25">
      <c r="B10" s="201" t="s">
        <v>347</v>
      </c>
      <c r="C10" s="36">
        <f>C8-C9</f>
        <v>8865</v>
      </c>
      <c r="D10" s="36">
        <f>D8-D9</f>
        <v>9491</v>
      </c>
      <c r="E10" s="36">
        <f>E8-E9</f>
        <v>10962</v>
      </c>
      <c r="F10" s="36">
        <f>F8-F9</f>
        <v>12024</v>
      </c>
      <c r="G10" s="36">
        <f>G8-G9</f>
        <v>13523</v>
      </c>
      <c r="H10" s="196">
        <f t="shared" si="0"/>
        <v>7.0614777213761984E-2</v>
      </c>
      <c r="I10" s="196">
        <f t="shared" si="1"/>
        <v>0.1549889368875777</v>
      </c>
      <c r="J10" s="196">
        <f t="shared" si="2"/>
        <v>9.688013136288999E-2</v>
      </c>
      <c r="K10" s="196">
        <f t="shared" si="3"/>
        <v>0.12466733200266135</v>
      </c>
      <c r="M10" s="34"/>
    </row>
    <row r="11" spans="1:13" x14ac:dyDescent="0.25">
      <c r="B11" s="201" t="s">
        <v>348</v>
      </c>
      <c r="C11" s="36">
        <f>HUL_IS!C20</f>
        <v>8604</v>
      </c>
      <c r="D11" s="36">
        <f>HUL_IS!D20</f>
        <v>9173</v>
      </c>
      <c r="E11" s="36">
        <f>HUL_IS!E20</f>
        <v>10606</v>
      </c>
      <c r="F11" s="36">
        <f>HUL_IS!F20</f>
        <v>11874</v>
      </c>
      <c r="G11" s="36">
        <f>HUL_IS!G20</f>
        <v>13345</v>
      </c>
      <c r="H11" s="196">
        <f t="shared" si="0"/>
        <v>6.6132031613203163E-2</v>
      </c>
      <c r="I11" s="196">
        <f t="shared" si="1"/>
        <v>0.15621933936552926</v>
      </c>
      <c r="J11" s="196">
        <f t="shared" si="2"/>
        <v>0.11955496888553649</v>
      </c>
      <c r="K11" s="196">
        <f t="shared" si="3"/>
        <v>0.12388411655718376</v>
      </c>
    </row>
    <row r="12" spans="1:13" x14ac:dyDescent="0.25">
      <c r="B12" s="201" t="s">
        <v>349</v>
      </c>
      <c r="C12" s="36">
        <f>HUL_IS!C22+HUL_IS!C23</f>
        <v>-2544</v>
      </c>
      <c r="D12" s="36">
        <f>HUL_IS!D22+HUL_IS!D23</f>
        <v>-2409</v>
      </c>
      <c r="E12" s="36">
        <f>HUL_IS!E22+HUL_IS!E23</f>
        <v>-2606</v>
      </c>
      <c r="F12" s="36">
        <f>HUL_IS!F22+HUL_IS!F23</f>
        <v>-2987</v>
      </c>
      <c r="G12" s="36">
        <f>HUL_IS!G22+HUL_IS!G23</f>
        <v>-3201</v>
      </c>
      <c r="H12" s="196">
        <f t="shared" si="0"/>
        <v>-5.3066037735849059E-2</v>
      </c>
      <c r="I12" s="196">
        <f t="shared" si="1"/>
        <v>8.1776670817766711E-2</v>
      </c>
      <c r="J12" s="196">
        <f t="shared" si="2"/>
        <v>0.14620107444359171</v>
      </c>
      <c r="K12" s="196">
        <f t="shared" si="3"/>
        <v>7.1643789755607631E-2</v>
      </c>
    </row>
    <row r="13" spans="1:13" x14ac:dyDescent="0.25">
      <c r="B13" s="201" t="s">
        <v>369</v>
      </c>
      <c r="C13" s="36">
        <f>C11+C12</f>
        <v>6060</v>
      </c>
      <c r="D13" s="36">
        <f>D11+D12</f>
        <v>6764</v>
      </c>
      <c r="E13" s="36">
        <f>E11+E12</f>
        <v>8000</v>
      </c>
      <c r="F13" s="36">
        <f>F11+F12</f>
        <v>8887</v>
      </c>
      <c r="G13" s="36">
        <f>G11+G12</f>
        <v>10144</v>
      </c>
      <c r="H13" s="196">
        <f t="shared" si="0"/>
        <v>0.11617161716171617</v>
      </c>
      <c r="I13" s="196">
        <f t="shared" si="1"/>
        <v>0.18273211117681845</v>
      </c>
      <c r="J13" s="196">
        <f t="shared" si="2"/>
        <v>0.110875</v>
      </c>
      <c r="K13" s="196">
        <f t="shared" si="3"/>
        <v>0.14144255654326546</v>
      </c>
    </row>
    <row r="14" spans="1:13" x14ac:dyDescent="0.25">
      <c r="B14" s="201" t="s">
        <v>350</v>
      </c>
      <c r="C14" s="36">
        <f>HUL_IS!C55</f>
        <v>27.96</v>
      </c>
      <c r="D14" s="36">
        <f>HUL_IS!D55</f>
        <v>31.21</v>
      </c>
      <c r="E14" s="36">
        <f>HUL_IS!E55</f>
        <v>34.03</v>
      </c>
      <c r="F14" s="36">
        <f>HUL_IS!F55</f>
        <v>37.770000000000003</v>
      </c>
      <c r="G14" s="36">
        <f>HUL_IS!G55</f>
        <v>43.07</v>
      </c>
      <c r="H14" s="196">
        <f t="shared" si="0"/>
        <v>0.11623748211731044</v>
      </c>
      <c r="I14" s="196">
        <f t="shared" si="1"/>
        <v>9.0355655238705548E-2</v>
      </c>
      <c r="J14" s="196">
        <f t="shared" si="2"/>
        <v>0.10990302674111084</v>
      </c>
      <c r="K14" s="196">
        <f t="shared" si="3"/>
        <v>0.14032300767805128</v>
      </c>
    </row>
    <row r="15" spans="1:13" ht="15.75" x14ac:dyDescent="0.25">
      <c r="A15" t="s">
        <v>388</v>
      </c>
      <c r="B15" s="210" t="s">
        <v>351</v>
      </c>
      <c r="C15" s="36"/>
      <c r="D15" s="36"/>
      <c r="E15" s="36"/>
      <c r="F15" s="36"/>
      <c r="G15" s="36"/>
      <c r="H15" s="196"/>
      <c r="I15" s="196"/>
      <c r="J15" s="196"/>
      <c r="K15" s="196"/>
    </row>
    <row r="16" spans="1:13" x14ac:dyDescent="0.25">
      <c r="B16" s="201" t="s">
        <v>352</v>
      </c>
      <c r="C16" s="36">
        <f>HUL_BS!C34</f>
        <v>216</v>
      </c>
      <c r="D16" s="36">
        <f>HUL_BS!D34</f>
        <v>216</v>
      </c>
      <c r="E16" s="36">
        <f>HUL_BS!E34</f>
        <v>235</v>
      </c>
      <c r="F16" s="36">
        <f>HUL_BS!F34</f>
        <v>235</v>
      </c>
      <c r="G16" s="36">
        <f>HUL_BS!G34</f>
        <v>235</v>
      </c>
      <c r="H16" s="196">
        <f t="shared" si="0"/>
        <v>0</v>
      </c>
      <c r="I16" s="196">
        <f t="shared" si="1"/>
        <v>8.7962962962962965E-2</v>
      </c>
      <c r="J16" s="196">
        <f t="shared" si="2"/>
        <v>0</v>
      </c>
      <c r="K16" s="196">
        <f t="shared" si="3"/>
        <v>0</v>
      </c>
    </row>
    <row r="17" spans="1:11" x14ac:dyDescent="0.25">
      <c r="B17" s="201" t="s">
        <v>353</v>
      </c>
      <c r="C17" s="36">
        <f>HUL_BS!C37</f>
        <v>7885</v>
      </c>
      <c r="D17" s="36">
        <f>HUL_BS!D37</f>
        <v>8246</v>
      </c>
      <c r="E17" s="36">
        <f>HUL_BS!E37</f>
        <v>47694</v>
      </c>
      <c r="F17" s="36">
        <f>HUL_BS!F37</f>
        <v>49087</v>
      </c>
      <c r="G17" s="36">
        <f>HUL_BS!G37</f>
        <v>50522</v>
      </c>
      <c r="H17" s="196">
        <f t="shared" si="0"/>
        <v>4.5783132530120479E-2</v>
      </c>
      <c r="I17" s="196">
        <f t="shared" si="1"/>
        <v>4.783895221925782</v>
      </c>
      <c r="J17" s="196">
        <f t="shared" si="2"/>
        <v>2.9207028137711241E-2</v>
      </c>
      <c r="K17" s="196">
        <f t="shared" si="3"/>
        <v>2.9233809358893394E-2</v>
      </c>
    </row>
    <row r="18" spans="1:11" x14ac:dyDescent="0.25">
      <c r="B18" s="201" t="s">
        <v>87</v>
      </c>
      <c r="C18" s="36">
        <f>HUL_BS!C46</f>
        <v>2077</v>
      </c>
      <c r="D18" s="36">
        <f>HUL_BS!D46</f>
        <v>2590</v>
      </c>
      <c r="E18" s="36">
        <f>HUL_BS!E46</f>
        <v>9960</v>
      </c>
      <c r="F18" s="36">
        <f>HUL_BS!F46</f>
        <v>10150</v>
      </c>
      <c r="G18" s="36">
        <f>HUL_BS!G46</f>
        <v>10537</v>
      </c>
      <c r="H18" s="196">
        <f t="shared" si="0"/>
        <v>0.24699085219065961</v>
      </c>
      <c r="I18" s="196">
        <f t="shared" si="1"/>
        <v>2.8455598455598454</v>
      </c>
      <c r="J18" s="196">
        <f t="shared" si="2"/>
        <v>1.9076305220883535E-2</v>
      </c>
      <c r="K18" s="196">
        <f t="shared" si="3"/>
        <v>3.8128078817733987E-2</v>
      </c>
    </row>
    <row r="19" spans="1:11" x14ac:dyDescent="0.25">
      <c r="B19" s="201" t="s">
        <v>88</v>
      </c>
      <c r="C19" s="36">
        <f>HUL_BS!C57</f>
        <v>8667</v>
      </c>
      <c r="D19" s="36">
        <f>HUL_BS!D57</f>
        <v>9317</v>
      </c>
      <c r="E19" s="36">
        <f>HUL_BS!E57</f>
        <v>11103</v>
      </c>
      <c r="F19" s="36">
        <f>HUL_BS!F57</f>
        <v>11280</v>
      </c>
      <c r="G19" s="36">
        <f>HUL_BS!G57</f>
        <v>12028</v>
      </c>
      <c r="H19" s="196">
        <f t="shared" si="0"/>
        <v>7.4997115495557862E-2</v>
      </c>
      <c r="I19" s="196">
        <f t="shared" si="1"/>
        <v>0.19169260491574541</v>
      </c>
      <c r="J19" s="196">
        <f t="shared" si="2"/>
        <v>1.5941637395298566E-2</v>
      </c>
      <c r="K19" s="196">
        <f t="shared" si="3"/>
        <v>6.6312056737588651E-2</v>
      </c>
    </row>
    <row r="20" spans="1:11" x14ac:dyDescent="0.25">
      <c r="B20" s="201" t="s">
        <v>354</v>
      </c>
      <c r="C20" s="36">
        <f>C18+C19</f>
        <v>10744</v>
      </c>
      <c r="D20" s="36">
        <f>D18+D19</f>
        <v>11907</v>
      </c>
      <c r="E20" s="36">
        <f>E18+E19</f>
        <v>21063</v>
      </c>
      <c r="F20" s="36">
        <f>F18+F19</f>
        <v>21430</v>
      </c>
      <c r="G20" s="36">
        <f>G18+G19</f>
        <v>22565</v>
      </c>
      <c r="H20" s="196">
        <f t="shared" si="0"/>
        <v>0.10824646314221892</v>
      </c>
      <c r="I20" s="196">
        <f t="shared" si="1"/>
        <v>0.76895943562610225</v>
      </c>
      <c r="J20" s="196">
        <f t="shared" si="2"/>
        <v>1.7423918720030386E-2</v>
      </c>
      <c r="K20" s="196">
        <f t="shared" si="3"/>
        <v>5.2963135790947267E-2</v>
      </c>
    </row>
    <row r="21" spans="1:11" x14ac:dyDescent="0.25">
      <c r="B21" s="201" t="s">
        <v>355</v>
      </c>
      <c r="C21" s="36">
        <f>HUL_BS!C6</f>
        <v>406</v>
      </c>
      <c r="D21" s="36">
        <f>HUL_BS!D6</f>
        <v>597</v>
      </c>
      <c r="E21" s="36">
        <f>HUL_BS!E6</f>
        <v>745</v>
      </c>
      <c r="F21" s="36">
        <f>HUL_BS!F6</f>
        <v>1313</v>
      </c>
      <c r="G21" s="36">
        <f>HUL_BS!G6</f>
        <v>1132</v>
      </c>
      <c r="H21" s="196">
        <f t="shared" si="0"/>
        <v>0.47044334975369456</v>
      </c>
      <c r="I21" s="196">
        <f t="shared" si="1"/>
        <v>0.24790619765494137</v>
      </c>
      <c r="J21" s="196">
        <f t="shared" si="2"/>
        <v>0.76241610738255039</v>
      </c>
      <c r="K21" s="196">
        <f t="shared" si="3"/>
        <v>-0.13785224676313784</v>
      </c>
    </row>
    <row r="22" spans="1:11" x14ac:dyDescent="0.25">
      <c r="B22" s="201" t="s">
        <v>12</v>
      </c>
      <c r="C22" s="36">
        <f>HUL_BS!C31</f>
        <v>18629</v>
      </c>
      <c r="D22" s="36">
        <f>HUL_BS!D31</f>
        <v>20153</v>
      </c>
      <c r="E22" s="36">
        <f>HUL_BS!E31</f>
        <v>68757</v>
      </c>
      <c r="F22" s="36">
        <f>HUL_BS!F31</f>
        <v>70517</v>
      </c>
      <c r="G22" s="36">
        <f>HUL_BS!G31</f>
        <v>73087</v>
      </c>
      <c r="H22" s="196">
        <f t="shared" si="0"/>
        <v>8.1807933866552149E-2</v>
      </c>
      <c r="I22" s="196">
        <f t="shared" si="1"/>
        <v>2.4117501116459086</v>
      </c>
      <c r="J22" s="196">
        <f t="shared" si="2"/>
        <v>2.5597393719912154E-2</v>
      </c>
      <c r="K22" s="196">
        <f t="shared" si="3"/>
        <v>3.6445112526057546E-2</v>
      </c>
    </row>
    <row r="23" spans="1:11" x14ac:dyDescent="0.25">
      <c r="B23" s="201" t="s">
        <v>7</v>
      </c>
      <c r="C23" s="36">
        <f>HUL_BS!C20</f>
        <v>2574</v>
      </c>
      <c r="D23" s="36">
        <f>HUL_BS!D20</f>
        <v>2767</v>
      </c>
      <c r="E23" s="36">
        <f>HUL_BS!E20</f>
        <v>3579</v>
      </c>
      <c r="F23" s="36">
        <f>HUL_BS!F20</f>
        <v>4096</v>
      </c>
      <c r="G23" s="36">
        <f>HUL_BS!G20</f>
        <v>4251</v>
      </c>
      <c r="H23" s="196">
        <f t="shared" si="0"/>
        <v>7.4980574980574977E-2</v>
      </c>
      <c r="I23" s="196">
        <f t="shared" si="1"/>
        <v>0.29345861944344054</v>
      </c>
      <c r="J23" s="196">
        <f t="shared" si="2"/>
        <v>0.14445375803297011</v>
      </c>
      <c r="K23" s="196">
        <f t="shared" si="3"/>
        <v>3.7841796875E-2</v>
      </c>
    </row>
    <row r="24" spans="1:11" x14ac:dyDescent="0.25">
      <c r="B24" s="201" t="s">
        <v>356</v>
      </c>
      <c r="C24" s="36">
        <f>HUL_BS!C24</f>
        <v>1816</v>
      </c>
      <c r="D24" s="36">
        <f>HUL_BS!D24</f>
        <v>1149</v>
      </c>
      <c r="E24" s="36">
        <f>HUL_BS!E24</f>
        <v>1758</v>
      </c>
      <c r="F24" s="36">
        <f>HUL_BS!F24</f>
        <v>2236</v>
      </c>
      <c r="G24" s="36">
        <f>HUL_BS!G24</f>
        <v>3079</v>
      </c>
      <c r="H24" s="196">
        <f t="shared" si="0"/>
        <v>-0.36729074889867841</v>
      </c>
      <c r="I24" s="196">
        <f t="shared" si="1"/>
        <v>0.5300261096605744</v>
      </c>
      <c r="J24" s="196">
        <f t="shared" si="2"/>
        <v>0.27189988623435724</v>
      </c>
      <c r="K24" s="196">
        <f t="shared" si="3"/>
        <v>0.37701252236135957</v>
      </c>
    </row>
    <row r="25" spans="1:11" x14ac:dyDescent="0.25">
      <c r="B25" s="201" t="s">
        <v>357</v>
      </c>
      <c r="C25" s="36">
        <f>HUL_CFS!C71</f>
        <v>621</v>
      </c>
      <c r="D25" s="36">
        <f>HUL_CFS!D71</f>
        <v>3216</v>
      </c>
      <c r="E25" s="36">
        <f>HUL_CFS!E71</f>
        <v>1842</v>
      </c>
      <c r="F25" s="36">
        <f>HUL_CFS!F71</f>
        <v>1147</v>
      </c>
      <c r="G25" s="36">
        <f>HUL_CFS!G71</f>
        <v>701</v>
      </c>
      <c r="H25" s="196">
        <f t="shared" si="0"/>
        <v>4.1787439613526569</v>
      </c>
      <c r="I25" s="196">
        <f t="shared" si="1"/>
        <v>-0.42723880597014924</v>
      </c>
      <c r="J25" s="196">
        <f t="shared" si="2"/>
        <v>-0.37730727470141151</v>
      </c>
      <c r="K25" s="196">
        <f t="shared" si="3"/>
        <v>-0.38884045335658241</v>
      </c>
    </row>
    <row r="26" spans="1:11" x14ac:dyDescent="0.25">
      <c r="B26" s="201" t="s">
        <v>288</v>
      </c>
      <c r="C26" s="36">
        <f>KPI_Ratios_HUL!D63</f>
        <v>131</v>
      </c>
      <c r="D26" s="36">
        <f>KPI_Ratios_HUL!E63</f>
        <v>873</v>
      </c>
      <c r="E26" s="36">
        <f>KPI_Ratios_HUL!F63</f>
        <v>1043</v>
      </c>
      <c r="F26" s="36">
        <f>KPI_Ratios_HUL!G63</f>
        <v>1072</v>
      </c>
      <c r="G26" s="36">
        <f>KPI_Ratios_HUL!H63</f>
        <v>1249</v>
      </c>
      <c r="H26" s="196">
        <f t="shared" si="0"/>
        <v>5.66412213740458</v>
      </c>
      <c r="I26" s="196">
        <f t="shared" si="1"/>
        <v>0.19473081328751432</v>
      </c>
      <c r="J26" s="196">
        <f t="shared" si="2"/>
        <v>2.7804410354745925E-2</v>
      </c>
      <c r="K26" s="196">
        <f t="shared" si="3"/>
        <v>0.16511194029850745</v>
      </c>
    </row>
    <row r="27" spans="1:11" ht="15.75" x14ac:dyDescent="0.25">
      <c r="A27" t="s">
        <v>388</v>
      </c>
      <c r="B27" s="210" t="s">
        <v>358</v>
      </c>
      <c r="C27" s="36"/>
      <c r="D27" s="36"/>
      <c r="E27" s="36"/>
      <c r="F27" s="36"/>
      <c r="G27" s="36"/>
      <c r="H27" s="196"/>
      <c r="I27" s="196"/>
      <c r="J27" s="196"/>
      <c r="K27" s="196"/>
    </row>
    <row r="28" spans="1:11" x14ac:dyDescent="0.25">
      <c r="B28" s="201" t="s">
        <v>364</v>
      </c>
      <c r="C28" s="36">
        <f>HUL_CFS!C32</f>
        <v>5800</v>
      </c>
      <c r="D28" s="36">
        <f>HUL_CFS!D32</f>
        <v>7623</v>
      </c>
      <c r="E28" s="36">
        <f>HUL_CFS!E32</f>
        <v>9163</v>
      </c>
      <c r="F28" s="36">
        <f>HUL_CFS!F32</f>
        <v>9048</v>
      </c>
      <c r="G28" s="36">
        <f>HUL_CFS!G32</f>
        <v>9991</v>
      </c>
      <c r="H28" s="196">
        <f t="shared" si="0"/>
        <v>0.31431034482758619</v>
      </c>
      <c r="I28" s="196">
        <f t="shared" si="1"/>
        <v>0.20202020202020202</v>
      </c>
      <c r="J28" s="196">
        <f t="shared" si="2"/>
        <v>-1.2550474735348685E-2</v>
      </c>
      <c r="K28" s="196">
        <f t="shared" si="3"/>
        <v>0.10422192749778957</v>
      </c>
    </row>
    <row r="29" spans="1:11" x14ac:dyDescent="0.25">
      <c r="B29" s="201" t="s">
        <v>365</v>
      </c>
      <c r="C29" s="36">
        <f>HUL_CFS!C51</f>
        <v>-438</v>
      </c>
      <c r="D29" s="36">
        <f>HUL_CFS!D51</f>
        <v>1791</v>
      </c>
      <c r="E29" s="36">
        <f>HUL_CFS!E51</f>
        <v>-1528</v>
      </c>
      <c r="F29" s="36">
        <f>HUL_CFS!F51</f>
        <v>-1728</v>
      </c>
      <c r="G29" s="36">
        <f>HUL_CFS!G51</f>
        <v>-1494</v>
      </c>
      <c r="H29" s="196">
        <f t="shared" si="0"/>
        <v>5.0890410958904111</v>
      </c>
      <c r="I29" s="196">
        <f t="shared" si="1"/>
        <v>-1.8531546621998882</v>
      </c>
      <c r="J29" s="196">
        <f t="shared" si="2"/>
        <v>-0.13089005235602094</v>
      </c>
      <c r="K29" s="196">
        <f t="shared" si="3"/>
        <v>0.13541666666666666</v>
      </c>
    </row>
    <row r="30" spans="1:11" x14ac:dyDescent="0.25">
      <c r="B30" s="201" t="s">
        <v>366</v>
      </c>
      <c r="C30" s="36">
        <f>HUL_CFS!C63</f>
        <v>-5390</v>
      </c>
      <c r="D30" s="36">
        <f>HUL_CFS!D63</f>
        <v>-6819</v>
      </c>
      <c r="E30" s="36">
        <f>HUL_CFS!E63</f>
        <v>-9309</v>
      </c>
      <c r="F30" s="36">
        <f>HUL_CFS!F63</f>
        <v>-8015</v>
      </c>
      <c r="G30" s="36">
        <f>HUL_CFS!G63</f>
        <v>-8953</v>
      </c>
      <c r="H30" s="196">
        <f t="shared" si="0"/>
        <v>0.26512059369202229</v>
      </c>
      <c r="I30" s="196">
        <f t="shared" si="1"/>
        <v>0.365156181258249</v>
      </c>
      <c r="J30" s="196">
        <f t="shared" si="2"/>
        <v>-0.13900526372327854</v>
      </c>
      <c r="K30" s="196">
        <f t="shared" si="3"/>
        <v>0.11703056768558952</v>
      </c>
    </row>
    <row r="31" spans="1:11" x14ac:dyDescent="0.25">
      <c r="B31" s="201" t="s">
        <v>359</v>
      </c>
      <c r="C31" s="36">
        <f>SUM(C28:C30)</f>
        <v>-28</v>
      </c>
      <c r="D31" s="36">
        <f>SUM(D28:D30)</f>
        <v>2595</v>
      </c>
      <c r="E31" s="36">
        <f>SUM(E28:E30)</f>
        <v>-1674</v>
      </c>
      <c r="F31" s="36">
        <f>SUM(F28:F30)</f>
        <v>-695</v>
      </c>
      <c r="G31" s="36">
        <f>SUM(G28:G30)</f>
        <v>-456</v>
      </c>
      <c r="H31" s="196">
        <f t="shared" si="0"/>
        <v>93.678571428571431</v>
      </c>
      <c r="I31" s="196">
        <f t="shared" si="1"/>
        <v>-1.6450867052023121</v>
      </c>
      <c r="J31" s="196">
        <f t="shared" si="2"/>
        <v>0.58482676224611707</v>
      </c>
      <c r="K31" s="196">
        <f t="shared" si="3"/>
        <v>0.34388489208633094</v>
      </c>
    </row>
    <row r="32" spans="1:11" x14ac:dyDescent="0.25">
      <c r="B32" s="38"/>
      <c r="C32" s="38"/>
      <c r="D32" s="38"/>
      <c r="E32" s="38"/>
      <c r="F32" s="38"/>
      <c r="G32" s="38"/>
      <c r="H32" s="38"/>
      <c r="I32" s="38"/>
      <c r="J32" s="38"/>
      <c r="K32" s="38"/>
    </row>
    <row r="33" spans="1:11" s="138" customFormat="1" ht="21" x14ac:dyDescent="0.35">
      <c r="B33" s="230" t="s">
        <v>389</v>
      </c>
      <c r="C33" s="229"/>
      <c r="D33" s="229"/>
      <c r="E33" s="229"/>
      <c r="F33" s="229"/>
      <c r="G33" s="229"/>
      <c r="H33" s="229"/>
      <c r="I33" s="229"/>
      <c r="J33" s="229"/>
      <c r="K33" s="229"/>
    </row>
    <row r="34" spans="1:11" ht="15.75" x14ac:dyDescent="0.25">
      <c r="A34" t="s">
        <v>388</v>
      </c>
      <c r="B34" s="210" t="s">
        <v>344</v>
      </c>
    </row>
    <row r="35" spans="1:11" x14ac:dyDescent="0.25">
      <c r="B35" s="201" t="s">
        <v>345</v>
      </c>
      <c r="C35" s="36">
        <f>KPI_Ratios_Dabur!D30</f>
        <v>8533.0499999999993</v>
      </c>
      <c r="D35" s="36">
        <f>KPI_Ratios_Dabur!E30</f>
        <v>8703.59</v>
      </c>
      <c r="E35" s="36">
        <f>KPI_Ratios_Dabur!F30</f>
        <v>9561.65</v>
      </c>
      <c r="F35" s="36">
        <f>KPI_Ratios_Dabur!G30</f>
        <v>10888.68</v>
      </c>
      <c r="G35" s="36">
        <f>KPI_Ratios_Dabur!H30</f>
        <v>11529.89</v>
      </c>
      <c r="H35" s="196">
        <f>IF(SIGN($D35)=SIGN($C35),(D35-C35)/(C35),(D35-C35)/ABS(C35))</f>
        <v>1.9985819841674534E-2</v>
      </c>
      <c r="I35" s="196">
        <f>IF(SIGN($D35)=SIGN($C35),(E35-D35)/(D35),(E35-D35)/ABS(D35))</f>
        <v>9.8586904943821968E-2</v>
      </c>
      <c r="J35" s="196">
        <f>IF(SIGN($D35)=SIGN($C35),(F35-E35)/(E35),(F35-E35)/ABS(E35))</f>
        <v>0.13878671568191689</v>
      </c>
      <c r="K35" s="196">
        <f>IF(SIGN($D35)=SIGN($C35),(G35-F35)/(F35),(G35-F35)/ABS(F35))</f>
        <v>5.888776233666515E-2</v>
      </c>
    </row>
    <row r="36" spans="1:11" x14ac:dyDescent="0.25">
      <c r="B36" s="201" t="s">
        <v>282</v>
      </c>
      <c r="C36" s="36">
        <f>KPI_Ratios_Dabur!D72</f>
        <v>4290.97</v>
      </c>
      <c r="D36" s="36">
        <f>KPI_Ratios_Dabur!E72</f>
        <v>4341.29</v>
      </c>
      <c r="E36" s="36">
        <f>KPI_Ratios_Dabur!F72</f>
        <v>4773.91</v>
      </c>
      <c r="F36" s="36">
        <f>KPI_Ratios_Dabur!G72</f>
        <v>5639.69</v>
      </c>
      <c r="G36" s="36">
        <f>KPI_Ratios_Dabur!H72</f>
        <v>6268.67</v>
      </c>
      <c r="H36" s="196">
        <f t="shared" ref="H36:H61" si="4">IF(SIGN($D36)=SIGN($C36),(D36-C36)/(C36),(D36-C36)/ABS(C36))</f>
        <v>1.1726952180975329E-2</v>
      </c>
      <c r="I36" s="196">
        <f t="shared" ref="I36:I61" si="5">IF(SIGN($D36)=SIGN($C36),(E36-D36)/(D36),(E36-D36)/ABS(D36))</f>
        <v>9.9652407464140821E-2</v>
      </c>
      <c r="J36" s="196">
        <f t="shared" ref="J36:J61" si="6">IF(SIGN($D36)=SIGN($C36),(F36-E36)/(E36),(F36-E36)/ABS(E36))</f>
        <v>0.18135658192131812</v>
      </c>
      <c r="K36" s="196">
        <f t="shared" ref="K36:K61" si="7">IF(SIGN($D36)=SIGN($C36),(G36-F36)/(F36),(G36-F36)/ABS(F36))</f>
        <v>0.11152740664823785</v>
      </c>
    </row>
    <row r="37" spans="1:11" x14ac:dyDescent="0.25">
      <c r="B37" s="201" t="s">
        <v>273</v>
      </c>
      <c r="C37" s="36">
        <f>C35-C36</f>
        <v>4242.079999999999</v>
      </c>
      <c r="D37" s="36">
        <f>D35-D36</f>
        <v>4362.3</v>
      </c>
      <c r="E37" s="36">
        <f>E35-E36</f>
        <v>4787.74</v>
      </c>
      <c r="F37" s="36">
        <f>F35-F36</f>
        <v>5248.9900000000007</v>
      </c>
      <c r="G37" s="36">
        <f>G35-G36</f>
        <v>5261.2199999999993</v>
      </c>
      <c r="H37" s="196">
        <f t="shared" si="4"/>
        <v>2.8339871006676252E-2</v>
      </c>
      <c r="I37" s="196">
        <f t="shared" si="5"/>
        <v>9.7526534167755446E-2</v>
      </c>
      <c r="J37" s="196">
        <f t="shared" si="6"/>
        <v>9.6339817951685128E-2</v>
      </c>
      <c r="K37" s="196">
        <f t="shared" si="7"/>
        <v>2.3299720517658924E-3</v>
      </c>
    </row>
    <row r="38" spans="1:11" x14ac:dyDescent="0.25">
      <c r="B38" s="201" t="s">
        <v>276</v>
      </c>
      <c r="C38" s="36">
        <f>KPI_Ratios_Dabur!D32</f>
        <v>2036.69</v>
      </c>
      <c r="D38" s="36">
        <f>KPI_Ratios_Dabur!E32</f>
        <v>2097.6300000000024</v>
      </c>
      <c r="E38" s="36">
        <f>KPI_Ratios_Dabur!F32</f>
        <v>2326.9600000000005</v>
      </c>
      <c r="F38" s="36">
        <f>KPI_Ratios_Dabur!G32</f>
        <v>2645.1699999999992</v>
      </c>
      <c r="G38" s="36">
        <f>KPI_Ratios_Dabur!H32</f>
        <v>2607.8799999999992</v>
      </c>
      <c r="H38" s="196">
        <f t="shared" si="4"/>
        <v>2.9921097466969606E-2</v>
      </c>
      <c r="I38" s="196">
        <f t="shared" si="5"/>
        <v>0.10932814652727023</v>
      </c>
      <c r="J38" s="196">
        <f t="shared" si="6"/>
        <v>0.13674923505345971</v>
      </c>
      <c r="K38" s="196">
        <f t="shared" si="7"/>
        <v>-1.4097392606146288E-2</v>
      </c>
    </row>
    <row r="39" spans="1:11" x14ac:dyDescent="0.25">
      <c r="B39" s="201" t="s">
        <v>346</v>
      </c>
      <c r="C39" s="36">
        <f>DABUR_IS!C14</f>
        <v>176.9</v>
      </c>
      <c r="D39" s="36">
        <f>DABUR_IS!D14</f>
        <v>220.45</v>
      </c>
      <c r="E39" s="36">
        <f>DABUR_IS!E14</f>
        <v>240.13</v>
      </c>
      <c r="F39" s="36">
        <f>DABUR_IS!F14</f>
        <v>252.89</v>
      </c>
      <c r="G39" s="36">
        <f>DABUR_IS!G14</f>
        <v>310.95999999999998</v>
      </c>
      <c r="H39" s="196">
        <f t="shared" si="4"/>
        <v>0.24618428490672686</v>
      </c>
      <c r="I39" s="196">
        <f t="shared" si="5"/>
        <v>8.9271943751417587E-2</v>
      </c>
      <c r="J39" s="196">
        <f t="shared" si="6"/>
        <v>5.3137883646358186E-2</v>
      </c>
      <c r="K39" s="196">
        <f t="shared" si="7"/>
        <v>0.22962552888607693</v>
      </c>
    </row>
    <row r="40" spans="1:11" x14ac:dyDescent="0.25">
      <c r="B40" s="201" t="s">
        <v>347</v>
      </c>
      <c r="C40" s="36">
        <f>C38-C39</f>
        <v>1859.79</v>
      </c>
      <c r="D40" s="36">
        <f>D38-D39</f>
        <v>1877.1800000000023</v>
      </c>
      <c r="E40" s="36">
        <f>E38-E39</f>
        <v>2086.8300000000004</v>
      </c>
      <c r="F40" s="36">
        <f>F38-F39</f>
        <v>2392.2799999999993</v>
      </c>
      <c r="G40" s="36">
        <f>G38-G39</f>
        <v>2296.9199999999992</v>
      </c>
      <c r="H40" s="196">
        <f t="shared" si="4"/>
        <v>9.350518069245653E-3</v>
      </c>
      <c r="I40" s="196">
        <f t="shared" si="5"/>
        <v>0.11168348267081356</v>
      </c>
      <c r="J40" s="196">
        <f t="shared" si="6"/>
        <v>0.14637033203471239</v>
      </c>
      <c r="K40" s="196">
        <f t="shared" si="7"/>
        <v>-3.9861554667513899E-2</v>
      </c>
    </row>
    <row r="41" spans="1:11" x14ac:dyDescent="0.25">
      <c r="B41" s="201" t="s">
        <v>348</v>
      </c>
      <c r="C41" s="36">
        <f>DABUR_IS!C23</f>
        <v>1724.8700000000001</v>
      </c>
      <c r="D41" s="36">
        <f>DABUR_IS!D23</f>
        <v>1727.6400000000024</v>
      </c>
      <c r="E41" s="36">
        <f>DABUR_IS!E23</f>
        <v>2056.0200000000004</v>
      </c>
      <c r="F41" s="36">
        <f>DABUR_IS!F23</f>
        <v>2268.6799999999994</v>
      </c>
      <c r="G41" s="36">
        <f>DABUR_IS!G23</f>
        <v>2218.6799999999994</v>
      </c>
      <c r="H41" s="196">
        <f t="shared" si="4"/>
        <v>1.605918127164514E-3</v>
      </c>
      <c r="I41" s="196">
        <f t="shared" si="5"/>
        <v>0.19007432103910399</v>
      </c>
      <c r="J41" s="196">
        <f t="shared" si="6"/>
        <v>0.10343284598398794</v>
      </c>
      <c r="K41" s="196">
        <f t="shared" si="7"/>
        <v>-2.2039247491933641E-2</v>
      </c>
    </row>
    <row r="42" spans="1:11" x14ac:dyDescent="0.25">
      <c r="B42" s="201" t="s">
        <v>349</v>
      </c>
      <c r="C42" s="36">
        <f>DABUR_IS!C25+DABUR_IS!C26</f>
        <v>-278.62</v>
      </c>
      <c r="D42" s="36">
        <f>DABUR_IS!D25+DABUR_IS!D26</f>
        <v>-279.72000000000003</v>
      </c>
      <c r="E42" s="36">
        <f>DABUR_IS!E25+DABUR_IS!E26</f>
        <v>-361.07</v>
      </c>
      <c r="F42" s="36">
        <f>DABUR_IS!F25+DABUR_IS!F26</f>
        <v>-526.38</v>
      </c>
      <c r="G42" s="36">
        <f>DABUR_IS!G25+DABUR_IS!G26</f>
        <v>-517.35</v>
      </c>
      <c r="H42" s="196">
        <f t="shared" si="4"/>
        <v>3.9480295743307111E-3</v>
      </c>
      <c r="I42" s="196">
        <f t="shared" si="5"/>
        <v>0.29082654082654069</v>
      </c>
      <c r="J42" s="196">
        <f t="shared" si="6"/>
        <v>0.45783366106295181</v>
      </c>
      <c r="K42" s="196">
        <f t="shared" si="7"/>
        <v>-1.7154907101333584E-2</v>
      </c>
    </row>
    <row r="43" spans="1:11" x14ac:dyDescent="0.25">
      <c r="B43" s="201" t="s">
        <v>369</v>
      </c>
      <c r="C43" s="36">
        <f>DABUR_IS!C31</f>
        <v>1446.25</v>
      </c>
      <c r="D43" s="36">
        <f>DABUR_IS!D31</f>
        <v>1447.9200000000023</v>
      </c>
      <c r="E43" s="36">
        <f>DABUR_IS!E31</f>
        <v>1694.9500000000005</v>
      </c>
      <c r="F43" s="36">
        <f>DABUR_IS!F31</f>
        <v>1742.2999999999993</v>
      </c>
      <c r="G43" s="36">
        <f>DABUR_IS!G31</f>
        <v>1701.3299999999992</v>
      </c>
      <c r="H43" s="196">
        <f t="shared" si="4"/>
        <v>1.154710458082867E-3</v>
      </c>
      <c r="I43" s="196">
        <f t="shared" si="5"/>
        <v>0.17061025471020344</v>
      </c>
      <c r="J43" s="196">
        <f t="shared" si="6"/>
        <v>2.7935927313489341E-2</v>
      </c>
      <c r="K43" s="196">
        <f t="shared" si="7"/>
        <v>-2.3514894105492765E-2</v>
      </c>
    </row>
    <row r="44" spans="1:11" x14ac:dyDescent="0.25">
      <c r="B44" s="201" t="s">
        <v>350</v>
      </c>
      <c r="C44" s="36">
        <f>DABUR_IS!C52</f>
        <v>8.14</v>
      </c>
      <c r="D44" s="36">
        <f>DABUR_IS!D52</f>
        <v>8.15</v>
      </c>
      <c r="E44" s="36">
        <f>DABUR_IS!E52</f>
        <v>9.5500000000000007</v>
      </c>
      <c r="F44" s="36">
        <f>DABUR_IS!F52</f>
        <v>9.81</v>
      </c>
      <c r="G44" s="36">
        <f>DABUR_IS!G52</f>
        <v>9.61</v>
      </c>
      <c r="H44" s="196">
        <f t="shared" si="4"/>
        <v>1.2285012285012022E-3</v>
      </c>
      <c r="I44" s="196">
        <f t="shared" si="5"/>
        <v>0.17177914110429451</v>
      </c>
      <c r="J44" s="196">
        <f t="shared" si="6"/>
        <v>2.7225130890052331E-2</v>
      </c>
      <c r="K44" s="196">
        <f t="shared" si="7"/>
        <v>-2.038735983690123E-2</v>
      </c>
    </row>
    <row r="45" spans="1:11" ht="15.75" x14ac:dyDescent="0.25">
      <c r="A45" t="s">
        <v>388</v>
      </c>
      <c r="B45" s="210" t="s">
        <v>351</v>
      </c>
      <c r="C45" s="36"/>
      <c r="D45" s="36"/>
      <c r="E45" s="36"/>
      <c r="F45" s="36"/>
      <c r="G45" s="36"/>
      <c r="H45" s="196"/>
      <c r="I45" s="196"/>
      <c r="J45" s="196"/>
      <c r="K45" s="196"/>
    </row>
    <row r="46" spans="1:11" x14ac:dyDescent="0.25">
      <c r="B46" s="201" t="s">
        <v>352</v>
      </c>
      <c r="C46" s="36">
        <f>DABUR_BS!C35</f>
        <v>176.63</v>
      </c>
      <c r="D46" s="36">
        <f>DABUR_BS!D35</f>
        <v>176.71</v>
      </c>
      <c r="E46" s="36">
        <f>DABUR_BS!E35</f>
        <v>176.74</v>
      </c>
      <c r="F46" s="36">
        <f>DABUR_BS!F35</f>
        <v>176.79</v>
      </c>
      <c r="G46" s="36">
        <f>DABUR_BS!G35</f>
        <v>177.18</v>
      </c>
      <c r="H46" s="196">
        <f t="shared" si="4"/>
        <v>4.5292419181346605E-4</v>
      </c>
      <c r="I46" s="196">
        <f t="shared" si="5"/>
        <v>1.6976967913531285E-4</v>
      </c>
      <c r="J46" s="196">
        <f t="shared" si="6"/>
        <v>2.8290143713920418E-4</v>
      </c>
      <c r="K46" s="196">
        <f t="shared" si="7"/>
        <v>2.2060071271000326E-3</v>
      </c>
    </row>
    <row r="47" spans="1:11" x14ac:dyDescent="0.25">
      <c r="B47" s="201" t="s">
        <v>353</v>
      </c>
      <c r="C47" s="36">
        <f>DABUR_BS!C38</f>
        <v>5663.06</v>
      </c>
      <c r="D47" s="36">
        <f>DABUR_BS!D38</f>
        <v>6642.21</v>
      </c>
      <c r="E47" s="36">
        <f>DABUR_BS!E38</f>
        <v>7700.2199999999993</v>
      </c>
      <c r="F47" s="36">
        <f>DABUR_BS!F38</f>
        <v>8421.85</v>
      </c>
      <c r="G47" s="36">
        <f>DABUR_BS!G38</f>
        <v>9441.43</v>
      </c>
      <c r="H47" s="196">
        <f t="shared" si="4"/>
        <v>0.17290122301370631</v>
      </c>
      <c r="I47" s="196">
        <f t="shared" si="5"/>
        <v>0.15928584010442298</v>
      </c>
      <c r="J47" s="196">
        <f t="shared" si="6"/>
        <v>9.3715504232346744E-2</v>
      </c>
      <c r="K47" s="196">
        <f t="shared" si="7"/>
        <v>0.12106366178452477</v>
      </c>
    </row>
    <row r="48" spans="1:11" x14ac:dyDescent="0.25">
      <c r="B48" s="201" t="s">
        <v>87</v>
      </c>
      <c r="C48" s="36">
        <f>DABUR_BS!C48</f>
        <v>113.27</v>
      </c>
      <c r="D48" s="36">
        <f>DABUR_BS!D48</f>
        <v>247.92</v>
      </c>
      <c r="E48" s="36">
        <f>DABUR_BS!E48</f>
        <v>212.72</v>
      </c>
      <c r="F48" s="36">
        <f>DABUR_BS!F48</f>
        <v>540.1400000000001</v>
      </c>
      <c r="G48" s="36">
        <f>DABUR_BS!G48</f>
        <v>603.51</v>
      </c>
      <c r="H48" s="196">
        <f t="shared" si="4"/>
        <v>1.1887525381831021</v>
      </c>
      <c r="I48" s="196">
        <f t="shared" si="5"/>
        <v>-0.14198128428525328</v>
      </c>
      <c r="J48" s="196">
        <f t="shared" si="6"/>
        <v>1.5392064685972173</v>
      </c>
      <c r="K48" s="196">
        <f t="shared" si="7"/>
        <v>0.11732143518347073</v>
      </c>
    </row>
    <row r="49" spans="1:11" x14ac:dyDescent="0.25">
      <c r="B49" s="201" t="s">
        <v>88</v>
      </c>
      <c r="C49" s="36">
        <f>DABUR_BS!C60</f>
        <v>2660.31</v>
      </c>
      <c r="D49" s="36">
        <f>DABUR_BS!D60</f>
        <v>2463.88</v>
      </c>
      <c r="E49" s="36">
        <f>DABUR_BS!E60</f>
        <v>2934.19</v>
      </c>
      <c r="F49" s="36">
        <f>DABUR_BS!F60</f>
        <v>3322.54</v>
      </c>
      <c r="G49" s="36">
        <f>DABUR_BS!G60</f>
        <v>3609.43</v>
      </c>
      <c r="H49" s="196">
        <f t="shared" si="4"/>
        <v>-7.3837259567493957E-2</v>
      </c>
      <c r="I49" s="196">
        <f t="shared" si="5"/>
        <v>0.19088186112960043</v>
      </c>
      <c r="J49" s="196">
        <f t="shared" si="6"/>
        <v>0.13235339224794573</v>
      </c>
      <c r="K49" s="196">
        <f t="shared" si="7"/>
        <v>8.6346590259259448E-2</v>
      </c>
    </row>
    <row r="50" spans="1:11" x14ac:dyDescent="0.25">
      <c r="B50" s="201" t="s">
        <v>354</v>
      </c>
      <c r="C50" s="36">
        <f>C48+C49</f>
        <v>2773.58</v>
      </c>
      <c r="D50" s="36">
        <f>D48+D49</f>
        <v>2711.8</v>
      </c>
      <c r="E50" s="36">
        <f>E48+E49</f>
        <v>3146.91</v>
      </c>
      <c r="F50" s="36">
        <f>F48+F49</f>
        <v>3862.6800000000003</v>
      </c>
      <c r="G50" s="36">
        <f>G48+G49</f>
        <v>4212.9399999999996</v>
      </c>
      <c r="H50" s="196">
        <f t="shared" si="4"/>
        <v>-2.2274461165713536E-2</v>
      </c>
      <c r="I50" s="196">
        <f t="shared" si="5"/>
        <v>0.16045062320230091</v>
      </c>
      <c r="J50" s="196">
        <f t="shared" si="6"/>
        <v>0.2274516907061214</v>
      </c>
      <c r="K50" s="196">
        <f t="shared" si="7"/>
        <v>9.0677974877545975E-2</v>
      </c>
    </row>
    <row r="51" spans="1:11" x14ac:dyDescent="0.25">
      <c r="B51" s="201" t="s">
        <v>355</v>
      </c>
      <c r="C51" s="36">
        <f>DABUR_BS!C6</f>
        <v>63.76</v>
      </c>
      <c r="D51" s="36">
        <f>DABUR_BS!D6</f>
        <v>146.57</v>
      </c>
      <c r="E51" s="36">
        <f>DABUR_BS!E6</f>
        <v>147.30000000000001</v>
      </c>
      <c r="F51" s="36">
        <f>DABUR_BS!F6</f>
        <v>167.5</v>
      </c>
      <c r="G51" s="36">
        <f>DABUR_BS!G6</f>
        <v>175.13</v>
      </c>
      <c r="H51" s="196">
        <f t="shared" si="4"/>
        <v>1.2987766624843162</v>
      </c>
      <c r="I51" s="196">
        <f t="shared" si="5"/>
        <v>4.9805553660368304E-3</v>
      </c>
      <c r="J51" s="196">
        <f t="shared" si="6"/>
        <v>0.13713509843856067</v>
      </c>
      <c r="K51" s="196">
        <f t="shared" si="7"/>
        <v>4.5552238805970119E-2</v>
      </c>
    </row>
    <row r="52" spans="1:11" x14ac:dyDescent="0.25">
      <c r="B52" s="201" t="s">
        <v>12</v>
      </c>
      <c r="C52" s="36">
        <f>DABUR_BS!C32</f>
        <v>8436.64</v>
      </c>
      <c r="D52" s="36">
        <f>DABUR_BS!D32</f>
        <v>9354.010000000002</v>
      </c>
      <c r="E52" s="36">
        <f>DABUR_BS!E32</f>
        <v>10847.13</v>
      </c>
      <c r="F52" s="36">
        <f>DABUR_BS!F32</f>
        <v>12284.529999999999</v>
      </c>
      <c r="G52" s="36">
        <f>DABUR_BS!G32</f>
        <v>13654.369999999999</v>
      </c>
      <c r="H52" s="196">
        <f t="shared" si="4"/>
        <v>0.1087364163932564</v>
      </c>
      <c r="I52" s="196">
        <f t="shared" si="5"/>
        <v>0.15962351975249084</v>
      </c>
      <c r="J52" s="196">
        <f t="shared" si="6"/>
        <v>0.13251431484641557</v>
      </c>
      <c r="K52" s="196">
        <f t="shared" si="7"/>
        <v>0.111509353634205</v>
      </c>
    </row>
    <row r="53" spans="1:11" x14ac:dyDescent="0.25">
      <c r="B53" s="201" t="s">
        <v>7</v>
      </c>
      <c r="C53" s="36">
        <f>DABUR_BS!C20</f>
        <v>1300.53</v>
      </c>
      <c r="D53" s="36">
        <f>DABUR_BS!D20</f>
        <v>1379.57</v>
      </c>
      <c r="E53" s="36">
        <f>DABUR_BS!E20</f>
        <v>1734.28</v>
      </c>
      <c r="F53" s="36">
        <f>DABUR_BS!F20</f>
        <v>1911.37</v>
      </c>
      <c r="G53" s="36">
        <f>DABUR_BS!G20</f>
        <v>2024.2</v>
      </c>
      <c r="H53" s="196">
        <f t="shared" si="4"/>
        <v>6.0775222409325404E-2</v>
      </c>
      <c r="I53" s="196">
        <f t="shared" si="5"/>
        <v>0.25711634784751775</v>
      </c>
      <c r="J53" s="196">
        <f t="shared" si="6"/>
        <v>0.10211153908250105</v>
      </c>
      <c r="K53" s="196">
        <f t="shared" si="7"/>
        <v>5.9030956852938028E-2</v>
      </c>
    </row>
    <row r="54" spans="1:11" x14ac:dyDescent="0.25">
      <c r="B54" s="201" t="s">
        <v>356</v>
      </c>
      <c r="C54" s="36">
        <f>DABUR_BS!C24</f>
        <v>833.56</v>
      </c>
      <c r="D54" s="36">
        <f>DABUR_BS!D24</f>
        <v>813.89</v>
      </c>
      <c r="E54" s="36">
        <f>DABUR_BS!E24</f>
        <v>561.58000000000004</v>
      </c>
      <c r="F54" s="36">
        <f>DABUR_BS!F24</f>
        <v>646.15</v>
      </c>
      <c r="G54" s="36">
        <f>DABUR_BS!G24</f>
        <v>848.75</v>
      </c>
      <c r="H54" s="196">
        <f t="shared" si="4"/>
        <v>-2.3597581457843419E-2</v>
      </c>
      <c r="I54" s="196">
        <f t="shared" si="5"/>
        <v>-0.3100050375357849</v>
      </c>
      <c r="J54" s="196">
        <f t="shared" si="6"/>
        <v>0.15059296983510798</v>
      </c>
      <c r="K54" s="196">
        <f t="shared" si="7"/>
        <v>0.31354948541360372</v>
      </c>
    </row>
    <row r="55" spans="1:11" x14ac:dyDescent="0.25">
      <c r="B55" s="201" t="s">
        <v>357</v>
      </c>
      <c r="C55" s="36">
        <f>' DABUR_CFS'!C64</f>
        <v>37.72</v>
      </c>
      <c r="D55" s="36">
        <f>' DABUR_CFS'!D64</f>
        <v>91.740000000000009</v>
      </c>
      <c r="E55" s="36">
        <f>' DABUR_CFS'!E64</f>
        <v>188.78</v>
      </c>
      <c r="F55" s="36">
        <f>' DABUR_CFS'!F64</f>
        <v>227.17</v>
      </c>
      <c r="G55" s="36">
        <f>' DABUR_CFS'!G64</f>
        <v>97.57</v>
      </c>
      <c r="H55" s="196">
        <f t="shared" si="4"/>
        <v>1.432131495227996</v>
      </c>
      <c r="I55" s="196">
        <f t="shared" si="5"/>
        <v>1.0577719642467842</v>
      </c>
      <c r="J55" s="196">
        <f t="shared" si="6"/>
        <v>0.20335840661086974</v>
      </c>
      <c r="K55" s="196">
        <f t="shared" si="7"/>
        <v>-0.57049786503499578</v>
      </c>
    </row>
    <row r="56" spans="1:11" x14ac:dyDescent="0.25">
      <c r="B56" s="201" t="s">
        <v>288</v>
      </c>
      <c r="C56" s="36">
        <f>KPI_Ratios_Dabur!D63</f>
        <v>524.28</v>
      </c>
      <c r="D56" s="36">
        <f>KPI_Ratios_Dabur!E63</f>
        <v>467.13</v>
      </c>
      <c r="E56" s="36">
        <f>KPI_Ratios_Dabur!F63</f>
        <v>509.06</v>
      </c>
      <c r="F56" s="36">
        <f>KPI_Ratios_Dabur!G63</f>
        <v>1030.0999999999999</v>
      </c>
      <c r="G56" s="36">
        <f>KPI_Ratios_Dabur!H63</f>
        <v>1173.79</v>
      </c>
      <c r="H56" s="196">
        <f t="shared" si="4"/>
        <v>-0.10900663767452502</v>
      </c>
      <c r="I56" s="196">
        <f t="shared" si="5"/>
        <v>8.9760880268875923E-2</v>
      </c>
      <c r="J56" s="196">
        <f t="shared" si="6"/>
        <v>1.0235335716811378</v>
      </c>
      <c r="K56" s="196">
        <f t="shared" si="7"/>
        <v>0.13949131152315317</v>
      </c>
    </row>
    <row r="57" spans="1:11" ht="15.75" x14ac:dyDescent="0.25">
      <c r="A57" t="s">
        <v>388</v>
      </c>
      <c r="B57" s="210" t="s">
        <v>358</v>
      </c>
      <c r="C57" s="36"/>
      <c r="D57" s="36"/>
      <c r="E57" s="36"/>
      <c r="F57" s="36"/>
      <c r="G57" s="36"/>
      <c r="H57" s="196"/>
      <c r="I57" s="196"/>
      <c r="J57" s="196"/>
      <c r="K57" s="196"/>
    </row>
    <row r="58" spans="1:11" x14ac:dyDescent="0.25">
      <c r="B58" s="201" t="s">
        <v>364</v>
      </c>
      <c r="C58" s="36">
        <f>' DABUR_CFS'!C34</f>
        <v>1499.1299999999994</v>
      </c>
      <c r="D58" s="36">
        <f>' DABUR_CFS'!D34</f>
        <v>1613.6200000000001</v>
      </c>
      <c r="E58" s="36">
        <f>' DABUR_CFS'!E34</f>
        <v>2114.67</v>
      </c>
      <c r="F58" s="36">
        <f>' DABUR_CFS'!F34</f>
        <v>1802.33</v>
      </c>
      <c r="G58" s="36">
        <f>' DABUR_CFS'!G34</f>
        <v>1488.4299999999996</v>
      </c>
      <c r="H58" s="196">
        <f t="shared" si="4"/>
        <v>7.637096182452538E-2</v>
      </c>
      <c r="I58" s="196">
        <f t="shared" si="5"/>
        <v>0.3105130080192362</v>
      </c>
      <c r="J58" s="196">
        <f t="shared" si="6"/>
        <v>-0.14770153262684019</v>
      </c>
      <c r="K58" s="196">
        <f t="shared" si="7"/>
        <v>-0.17416344398639558</v>
      </c>
    </row>
    <row r="59" spans="1:11" x14ac:dyDescent="0.25">
      <c r="B59" s="201" t="s">
        <v>365</v>
      </c>
      <c r="C59" s="36">
        <f>' DABUR_CFS'!C42</f>
        <v>336.90999999999934</v>
      </c>
      <c r="D59" s="36">
        <f>' DABUR_CFS'!D42</f>
        <v>-516.84000000000015</v>
      </c>
      <c r="E59" s="36">
        <f>' DABUR_CFS'!E42</f>
        <v>-1405.7799999999993</v>
      </c>
      <c r="F59" s="36">
        <f>' DABUR_CFS'!F42</f>
        <v>-1275.45</v>
      </c>
      <c r="G59" s="36">
        <f>' DABUR_CFS'!G42</f>
        <v>-586.54000000000042</v>
      </c>
      <c r="H59" s="196">
        <f t="shared" si="4"/>
        <v>-2.5340595411237459</v>
      </c>
      <c r="I59" s="196">
        <f t="shared" si="5"/>
        <v>-1.719952016097823</v>
      </c>
      <c r="J59" s="196">
        <f t="shared" si="6"/>
        <v>9.2710096885714202E-2</v>
      </c>
      <c r="K59" s="196">
        <f t="shared" si="7"/>
        <v>0.54013093418009295</v>
      </c>
    </row>
    <row r="60" spans="1:11" x14ac:dyDescent="0.25">
      <c r="B60" s="201" t="s">
        <v>366</v>
      </c>
      <c r="C60" s="36">
        <f>' DABUR_CFS'!C53</f>
        <v>-1888.2</v>
      </c>
      <c r="D60" s="36">
        <f>' DABUR_CFS'!D53</f>
        <v>-1042.97</v>
      </c>
      <c r="E60" s="36">
        <f>' DABUR_CFS'!E53</f>
        <v>-613.41000000000008</v>
      </c>
      <c r="F60" s="36">
        <f>' DABUR_CFS'!F53</f>
        <v>-490.49000000000007</v>
      </c>
      <c r="G60" s="36">
        <f>' DABUR_CFS'!G53</f>
        <v>-1035.24</v>
      </c>
      <c r="H60" s="196">
        <f t="shared" si="4"/>
        <v>-0.44763796208028811</v>
      </c>
      <c r="I60" s="196">
        <f t="shared" si="5"/>
        <v>-0.41186227791786911</v>
      </c>
      <c r="J60" s="196">
        <f t="shared" si="6"/>
        <v>-0.20038799497888851</v>
      </c>
      <c r="K60" s="196">
        <f t="shared" si="7"/>
        <v>1.1106240698077432</v>
      </c>
    </row>
    <row r="61" spans="1:11" x14ac:dyDescent="0.25">
      <c r="B61" s="201" t="s">
        <v>359</v>
      </c>
      <c r="C61" s="36">
        <f>SUM(C58:C60)</f>
        <v>-52.160000000001219</v>
      </c>
      <c r="D61" s="36">
        <f>SUM(D58:D60)</f>
        <v>53.809999999999945</v>
      </c>
      <c r="E61" s="36">
        <f>SUM(E58:E60)</f>
        <v>95.4800000000007</v>
      </c>
      <c r="F61" s="36">
        <f>SUM(F58:F60)</f>
        <v>36.389999999999816</v>
      </c>
      <c r="G61" s="36">
        <f>SUM(G58:G60)</f>
        <v>-133.35000000000082</v>
      </c>
      <c r="H61" s="196">
        <f t="shared" si="4"/>
        <v>2.0316334355827967</v>
      </c>
      <c r="I61" s="196">
        <f t="shared" si="5"/>
        <v>0.77439137706747441</v>
      </c>
      <c r="J61" s="196">
        <f t="shared" si="6"/>
        <v>-0.61887306242145423</v>
      </c>
      <c r="K61" s="196">
        <f t="shared" si="7"/>
        <v>-4.6644682605111703</v>
      </c>
    </row>
  </sheetData>
  <conditionalFormatting sqref="H5:K11 H13:K26">
    <cfRule type="cellIs" dxfId="5" priority="5" operator="lessThan">
      <formula>0</formula>
    </cfRule>
    <cfRule type="cellIs" dxfId="4" priority="6" operator="greaterThan">
      <formula>0.15</formula>
    </cfRule>
  </conditionalFormatting>
  <conditionalFormatting sqref="H35:K41 H43:K59 H61:K61">
    <cfRule type="cellIs" dxfId="3" priority="3" operator="lessThan">
      <formula>0</formula>
    </cfRule>
    <cfRule type="cellIs" dxfId="2" priority="4" operator="greaterThan">
      <formula>0.15</formula>
    </cfRule>
  </conditionalFormatting>
  <conditionalFormatting sqref="H28:K29 H31:K31">
    <cfRule type="cellIs" dxfId="1" priority="1" operator="lessThan">
      <formula>0</formula>
    </cfRule>
    <cfRule type="cellIs" dxfId="0" priority="2" operator="greaterThan">
      <formula>0.15</formula>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manualMax="0" manualMin="0" displayEmptyCellsAs="gap" markers="1" high="1" low="1" first="1" last="1" negative="1">
          <x14:colorSeries theme="3" tint="0.39997558519241921"/>
          <x14:colorNegative theme="1"/>
          <x14:colorAxis rgb="FF000000"/>
          <x14:colorMarkers theme="1"/>
          <x14:colorFirst theme="1"/>
          <x14:colorLast theme="1"/>
          <x14:colorHigh theme="1"/>
          <x14:colorLow theme="1"/>
          <x14:sparklines>
            <x14:sparkline>
              <xm:f>Horizontal_Analysis!H5:K5</xm:f>
              <xm:sqref>L5</xm:sqref>
            </x14:sparkline>
            <x14:sparkline>
              <xm:f>Horizontal_Analysis!H6:K6</xm:f>
              <xm:sqref>L6</xm:sqref>
            </x14:sparkline>
            <x14:sparkline>
              <xm:f>Horizontal_Analysis!H7:K7</xm:f>
              <xm:sqref>L7</xm:sqref>
            </x14:sparkline>
            <x14:sparkline>
              <xm:f>Horizontal_Analysis!H8:K8</xm:f>
              <xm:sqref>L8</xm:sqref>
            </x14:sparkline>
            <x14:sparkline>
              <xm:f>Horizontal_Analysis!H9:K9</xm:f>
              <xm:sqref>L9</xm:sqref>
            </x14:sparkline>
            <x14:sparkline>
              <xm:f>Horizontal_Analysis!H10:K10</xm:f>
              <xm:sqref>L10</xm:sqref>
            </x14:sparkline>
            <x14:sparkline>
              <xm:f>Horizontal_Analysis!H11:K11</xm:f>
              <xm:sqref>L11</xm:sqref>
            </x14:sparkline>
            <x14:sparkline>
              <xm:f>Horizontal_Analysis!H12:K12</xm:f>
              <xm:sqref>L12</xm:sqref>
            </x14:sparkline>
            <x14:sparkline>
              <xm:f>Horizontal_Analysis!H13:K13</xm:f>
              <xm:sqref>L13</xm:sqref>
            </x14:sparkline>
            <x14:sparkline>
              <xm:f>Horizontal_Analysis!H14:K14</xm:f>
              <xm:sqref>L14</xm:sqref>
            </x14:sparkline>
            <x14:sparkline>
              <xm:f>Horizontal_Analysis!H15:K15</xm:f>
              <xm:sqref>L15</xm:sqref>
            </x14:sparkline>
            <x14:sparkline>
              <xm:f>Horizontal_Analysis!H16:K16</xm:f>
              <xm:sqref>L16</xm:sqref>
            </x14:sparkline>
            <x14:sparkline>
              <xm:f>Horizontal_Analysis!H17:K17</xm:f>
              <xm:sqref>L17</xm:sqref>
            </x14:sparkline>
            <x14:sparkline>
              <xm:f>Horizontal_Analysis!H18:K18</xm:f>
              <xm:sqref>L18</xm:sqref>
            </x14:sparkline>
            <x14:sparkline>
              <xm:f>Horizontal_Analysis!H19:K19</xm:f>
              <xm:sqref>L19</xm:sqref>
            </x14:sparkline>
            <x14:sparkline>
              <xm:f>Horizontal_Analysis!H20:K20</xm:f>
              <xm:sqref>L20</xm:sqref>
            </x14:sparkline>
            <x14:sparkline>
              <xm:f>Horizontal_Analysis!H21:K21</xm:f>
              <xm:sqref>L21</xm:sqref>
            </x14:sparkline>
            <x14:sparkline>
              <xm:f>Horizontal_Analysis!H22:K22</xm:f>
              <xm:sqref>L22</xm:sqref>
            </x14:sparkline>
            <x14:sparkline>
              <xm:f>Horizontal_Analysis!H23:K23</xm:f>
              <xm:sqref>L23</xm:sqref>
            </x14:sparkline>
            <x14:sparkline>
              <xm:f>Horizontal_Analysis!H24:K24</xm:f>
              <xm:sqref>L24</xm:sqref>
            </x14:sparkline>
            <x14:sparkline>
              <xm:f>Horizontal_Analysis!H25:K25</xm:f>
              <xm:sqref>L25</xm:sqref>
            </x14:sparkline>
            <x14:sparkline>
              <xm:f>Horizontal_Analysis!H26:K26</xm:f>
              <xm:sqref>L26</xm:sqref>
            </x14:sparkline>
            <x14:sparkline>
              <xm:f>Horizontal_Analysis!H27:K27</xm:f>
              <xm:sqref>L27</xm:sqref>
            </x14:sparkline>
            <x14:sparkline>
              <xm:f>Horizontal_Analysis!H28:K28</xm:f>
              <xm:sqref>L28</xm:sqref>
            </x14:sparkline>
            <x14:sparkline>
              <xm:f>Horizontal_Analysis!H29:K29</xm:f>
              <xm:sqref>L29</xm:sqref>
            </x14:sparkline>
            <x14:sparkline>
              <xm:f>Horizontal_Analysis!H30:K30</xm:f>
              <xm:sqref>L30</xm:sqref>
            </x14:sparkline>
            <x14:sparkline>
              <xm:f>Horizontal_Analysis!H31:K31</xm:f>
              <xm:sqref>L31</xm:sqref>
            </x14:sparkline>
          </x14:sparklines>
        </x14:sparklineGroup>
        <x14:sparklineGroup manualMax="0" manualMin="0" displayEmptyCellsAs="gap" markers="1" high="1" low="1" first="1" last="1" negative="1">
          <x14:colorSeries theme="3" tint="0.39997558519241921"/>
          <x14:colorNegative theme="1"/>
          <x14:colorAxis rgb="FF000000"/>
          <x14:colorMarkers theme="1"/>
          <x14:colorFirst theme="1"/>
          <x14:colorLast theme="1"/>
          <x14:colorHigh theme="1"/>
          <x14:colorLow theme="1"/>
          <x14:sparklines>
            <x14:sparkline>
              <xm:f>Horizontal_Analysis!H35:K35</xm:f>
              <xm:sqref>L35</xm:sqref>
            </x14:sparkline>
            <x14:sparkline>
              <xm:f>Horizontal_Analysis!H36:K36</xm:f>
              <xm:sqref>L36</xm:sqref>
            </x14:sparkline>
            <x14:sparkline>
              <xm:f>Horizontal_Analysis!H37:K37</xm:f>
              <xm:sqref>L37</xm:sqref>
            </x14:sparkline>
            <x14:sparkline>
              <xm:f>Horizontal_Analysis!H38:K38</xm:f>
              <xm:sqref>L38</xm:sqref>
            </x14:sparkline>
            <x14:sparkline>
              <xm:f>Horizontal_Analysis!H39:K39</xm:f>
              <xm:sqref>L39</xm:sqref>
            </x14:sparkline>
            <x14:sparkline>
              <xm:f>Horizontal_Analysis!H40:K40</xm:f>
              <xm:sqref>L40</xm:sqref>
            </x14:sparkline>
            <x14:sparkline>
              <xm:f>Horizontal_Analysis!H41:K41</xm:f>
              <xm:sqref>L41</xm:sqref>
            </x14:sparkline>
            <x14:sparkline>
              <xm:f>Horizontal_Analysis!H42:K42</xm:f>
              <xm:sqref>L42</xm:sqref>
            </x14:sparkline>
            <x14:sparkline>
              <xm:f>Horizontal_Analysis!H43:K43</xm:f>
              <xm:sqref>L43</xm:sqref>
            </x14:sparkline>
            <x14:sparkline>
              <xm:f>Horizontal_Analysis!H44:K44</xm:f>
              <xm:sqref>L44</xm:sqref>
            </x14:sparkline>
            <x14:sparkline>
              <xm:f>Horizontal_Analysis!H45:K45</xm:f>
              <xm:sqref>L45</xm:sqref>
            </x14:sparkline>
            <x14:sparkline>
              <xm:f>Horizontal_Analysis!H46:K46</xm:f>
              <xm:sqref>L46</xm:sqref>
            </x14:sparkline>
            <x14:sparkline>
              <xm:f>Horizontal_Analysis!H47:K47</xm:f>
              <xm:sqref>L47</xm:sqref>
            </x14:sparkline>
            <x14:sparkline>
              <xm:f>Horizontal_Analysis!H48:K48</xm:f>
              <xm:sqref>L48</xm:sqref>
            </x14:sparkline>
            <x14:sparkline>
              <xm:f>Horizontal_Analysis!H49:K49</xm:f>
              <xm:sqref>L49</xm:sqref>
            </x14:sparkline>
            <x14:sparkline>
              <xm:f>Horizontal_Analysis!H50:K50</xm:f>
              <xm:sqref>L50</xm:sqref>
            </x14:sparkline>
            <x14:sparkline>
              <xm:f>Horizontal_Analysis!H51:K51</xm:f>
              <xm:sqref>L51</xm:sqref>
            </x14:sparkline>
            <x14:sparkline>
              <xm:f>Horizontal_Analysis!H52:K52</xm:f>
              <xm:sqref>L52</xm:sqref>
            </x14:sparkline>
            <x14:sparkline>
              <xm:f>Horizontal_Analysis!H53:K53</xm:f>
              <xm:sqref>L53</xm:sqref>
            </x14:sparkline>
            <x14:sparkline>
              <xm:f>Horizontal_Analysis!H54:K54</xm:f>
              <xm:sqref>L54</xm:sqref>
            </x14:sparkline>
            <x14:sparkline>
              <xm:f>Horizontal_Analysis!H55:K55</xm:f>
              <xm:sqref>L55</xm:sqref>
            </x14:sparkline>
            <x14:sparkline>
              <xm:f>Horizontal_Analysis!H56:K56</xm:f>
              <xm:sqref>L56</xm:sqref>
            </x14:sparkline>
            <x14:sparkline>
              <xm:f>Horizontal_Analysis!H57:K57</xm:f>
              <xm:sqref>L57</xm:sqref>
            </x14:sparkline>
            <x14:sparkline>
              <xm:f>Horizontal_Analysis!H58:K58</xm:f>
              <xm:sqref>L58</xm:sqref>
            </x14:sparkline>
            <x14:sparkline>
              <xm:f>Horizontal_Analysis!H59:K59</xm:f>
              <xm:sqref>L59</xm:sqref>
            </x14:sparkline>
            <x14:sparkline>
              <xm:f>Horizontal_Analysis!H60:K60</xm:f>
              <xm:sqref>L60</xm:sqref>
            </x14:sparkline>
            <x14:sparkline>
              <xm:f>Horizontal_Analysis!H61:K61</xm:f>
              <xm:sqref>L61</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4"/>
  <sheetViews>
    <sheetView showGridLines="0" zoomScaleNormal="100" workbookViewId="0">
      <pane ySplit="2" topLeftCell="A3" activePane="bottomLeft" state="frozen"/>
      <selection pane="bottomLeft" activeCell="D44" sqref="D44"/>
    </sheetView>
  </sheetViews>
  <sheetFormatPr defaultColWidth="15.7109375" defaultRowHeight="15" x14ac:dyDescent="0.25"/>
  <cols>
    <col min="1" max="1" width="1.85546875" customWidth="1"/>
    <col min="2" max="2" width="50.85546875" customWidth="1"/>
  </cols>
  <sheetData>
    <row r="2" spans="1:8" x14ac:dyDescent="0.25">
      <c r="B2" s="217" t="s">
        <v>0</v>
      </c>
      <c r="C2" s="217"/>
      <c r="D2" s="215" t="s">
        <v>252</v>
      </c>
      <c r="E2" s="215" t="s">
        <v>253</v>
      </c>
      <c r="F2" s="215" t="s">
        <v>254</v>
      </c>
      <c r="G2" s="215" t="s">
        <v>255</v>
      </c>
      <c r="H2" s="215" t="s">
        <v>256</v>
      </c>
    </row>
    <row r="3" spans="1:8" ht="23.25" x14ac:dyDescent="0.35">
      <c r="A3" t="s">
        <v>388</v>
      </c>
      <c r="B3" s="220" t="s">
        <v>372</v>
      </c>
      <c r="C3" s="214"/>
      <c r="D3" s="214"/>
      <c r="E3" s="214"/>
      <c r="F3" s="214"/>
      <c r="G3" s="214"/>
      <c r="H3" s="214"/>
    </row>
    <row r="4" spans="1:8" x14ac:dyDescent="0.25">
      <c r="B4" s="34" t="str">
        <f t="shared" ref="B4:B14" si="0">B75&amp;" as % of Revenue"</f>
        <v>Revenue from Operations as % of Revenue</v>
      </c>
      <c r="C4" s="34"/>
      <c r="D4" s="219">
        <f t="shared" ref="D4:H14" si="1">D75/D$75</f>
        <v>1</v>
      </c>
      <c r="E4" s="219">
        <f t="shared" si="1"/>
        <v>1</v>
      </c>
      <c r="F4" s="219">
        <f t="shared" si="1"/>
        <v>1</v>
      </c>
      <c r="G4" s="219">
        <f t="shared" si="1"/>
        <v>1</v>
      </c>
      <c r="H4" s="219">
        <f t="shared" si="1"/>
        <v>1</v>
      </c>
    </row>
    <row r="5" spans="1:8" x14ac:dyDescent="0.25">
      <c r="A5" s="34"/>
      <c r="B5" s="213" t="str">
        <f t="shared" si="0"/>
        <v>COGS as % of Revenue</v>
      </c>
      <c r="D5" s="280">
        <f t="shared" si="1"/>
        <v>0.46995675400661407</v>
      </c>
      <c r="E5" s="280">
        <f t="shared" si="1"/>
        <v>0.45896488449840384</v>
      </c>
      <c r="F5" s="280">
        <f t="shared" si="1"/>
        <v>0.47095347452581443</v>
      </c>
      <c r="G5" s="280">
        <f t="shared" si="1"/>
        <v>0.49069519124432748</v>
      </c>
      <c r="H5" s="280">
        <f t="shared" si="1"/>
        <v>0.5235391218223836</v>
      </c>
    </row>
    <row r="6" spans="1:8" x14ac:dyDescent="0.25">
      <c r="B6" s="213" t="str">
        <f t="shared" si="0"/>
        <v>Gross Profit as % of Revenue</v>
      </c>
      <c r="D6" s="280">
        <f t="shared" si="1"/>
        <v>0.53004324599338593</v>
      </c>
      <c r="E6" s="280">
        <f t="shared" si="1"/>
        <v>0.54103511550159611</v>
      </c>
      <c r="F6" s="280">
        <f t="shared" si="1"/>
        <v>0.52904652547418562</v>
      </c>
      <c r="G6" s="280">
        <f t="shared" si="1"/>
        <v>0.50930480875567252</v>
      </c>
      <c r="H6" s="280">
        <f t="shared" si="1"/>
        <v>0.4764608781776164</v>
      </c>
    </row>
    <row r="7" spans="1:8" x14ac:dyDescent="0.25">
      <c r="B7" s="213" t="str">
        <f t="shared" si="0"/>
        <v>Employee Benefit Expenses as % of Revenue</v>
      </c>
      <c r="D7" s="280">
        <f t="shared" si="1"/>
        <v>4.7697786822691428E-2</v>
      </c>
      <c r="E7" s="280">
        <f t="shared" si="1"/>
        <v>4.574818389764472E-2</v>
      </c>
      <c r="F7" s="280">
        <f t="shared" si="1"/>
        <v>5.0140341923960191E-2</v>
      </c>
      <c r="G7" s="280">
        <f t="shared" si="1"/>
        <v>4.8526103039316627E-2</v>
      </c>
      <c r="H7" s="280">
        <f t="shared" si="1"/>
        <v>4.7111257840871577E-2</v>
      </c>
    </row>
    <row r="8" spans="1:8" x14ac:dyDescent="0.25">
      <c r="B8" s="213" t="str">
        <f t="shared" si="0"/>
        <v>Other Expenses as % of Revenue</v>
      </c>
      <c r="D8" s="280">
        <f t="shared" si="1"/>
        <v>0.25644874077842789</v>
      </c>
      <c r="E8" s="280">
        <f t="shared" si="1"/>
        <v>0.24741723851896538</v>
      </c>
      <c r="F8" s="280">
        <f t="shared" si="1"/>
        <v>0.23169175810155651</v>
      </c>
      <c r="G8" s="280">
        <f t="shared" si="1"/>
        <v>0.21563131602028754</v>
      </c>
      <c r="H8" s="280">
        <f t="shared" si="1"/>
        <v>0.19579068999669857</v>
      </c>
    </row>
    <row r="9" spans="1:8" x14ac:dyDescent="0.25">
      <c r="B9" s="213" t="str">
        <f t="shared" si="0"/>
        <v>EBITDA as % of Revenue</v>
      </c>
      <c r="D9" s="280">
        <f t="shared" si="1"/>
        <v>0.2398880691935894</v>
      </c>
      <c r="E9" s="280">
        <f t="shared" si="1"/>
        <v>0.26375587562526709</v>
      </c>
      <c r="F9" s="280">
        <f t="shared" si="1"/>
        <v>0.25593263587649911</v>
      </c>
      <c r="G9" s="280">
        <f t="shared" si="1"/>
        <v>0.2500667353086985</v>
      </c>
      <c r="H9" s="280">
        <f t="shared" si="1"/>
        <v>0.24199405744470123</v>
      </c>
    </row>
    <row r="10" spans="1:8" x14ac:dyDescent="0.25">
      <c r="B10" s="213" t="str">
        <f t="shared" si="0"/>
        <v>Depreciation &amp; Amortization as % of Revenue</v>
      </c>
      <c r="D10" s="280">
        <f t="shared" si="1"/>
        <v>1.437293309590435E-2</v>
      </c>
      <c r="E10" s="280">
        <f t="shared" si="1"/>
        <v>2.5186637508483524E-2</v>
      </c>
      <c r="F10" s="280">
        <f t="shared" si="1"/>
        <v>2.2837458535340648E-2</v>
      </c>
      <c r="G10" s="280">
        <f t="shared" si="1"/>
        <v>2.0802349082866187E-2</v>
      </c>
      <c r="H10" s="280">
        <f t="shared" si="1"/>
        <v>1.8768570485308684E-2</v>
      </c>
    </row>
    <row r="11" spans="1:8" x14ac:dyDescent="0.25">
      <c r="B11" s="213" t="str">
        <f t="shared" si="0"/>
        <v>EBIT as % of Revenue</v>
      </c>
      <c r="D11" s="280">
        <f t="shared" si="1"/>
        <v>0.22551513609768506</v>
      </c>
      <c r="E11" s="280">
        <f t="shared" si="1"/>
        <v>0.23856923811678354</v>
      </c>
      <c r="F11" s="280">
        <f t="shared" si="1"/>
        <v>0.23309517734115845</v>
      </c>
      <c r="G11" s="280">
        <f t="shared" si="1"/>
        <v>0.22926438622583228</v>
      </c>
      <c r="H11" s="280">
        <f t="shared" si="1"/>
        <v>0.22322548695939254</v>
      </c>
    </row>
    <row r="12" spans="1:8" x14ac:dyDescent="0.25">
      <c r="B12" s="213" t="str">
        <f t="shared" si="0"/>
        <v>PBT as % of Revenue</v>
      </c>
      <c r="D12" s="280">
        <f t="shared" si="1"/>
        <v>0.21887560417196641</v>
      </c>
      <c r="E12" s="280">
        <f t="shared" si="1"/>
        <v>0.23057587411708519</v>
      </c>
      <c r="F12" s="280">
        <f t="shared" si="1"/>
        <v>0.2255252190184571</v>
      </c>
      <c r="G12" s="280">
        <f t="shared" si="1"/>
        <v>0.22640430156732638</v>
      </c>
      <c r="H12" s="280">
        <f t="shared" si="1"/>
        <v>0.22028722350610763</v>
      </c>
    </row>
    <row r="13" spans="1:8" x14ac:dyDescent="0.25">
      <c r="B13" s="213" t="str">
        <f t="shared" si="0"/>
        <v>PAT as % of Revenue</v>
      </c>
      <c r="D13" s="280">
        <f t="shared" si="1"/>
        <v>0.15415924701093869</v>
      </c>
      <c r="E13" s="280">
        <f t="shared" si="1"/>
        <v>0.17002237136465326</v>
      </c>
      <c r="F13" s="280">
        <f t="shared" si="1"/>
        <v>0.17011142298205326</v>
      </c>
      <c r="G13" s="280">
        <f t="shared" si="1"/>
        <v>0.16945048240094573</v>
      </c>
      <c r="H13" s="280">
        <f t="shared" si="1"/>
        <v>0.16744800264113568</v>
      </c>
    </row>
    <row r="14" spans="1:8" x14ac:dyDescent="0.25">
      <c r="B14" s="213" t="str">
        <f t="shared" si="0"/>
        <v>EPS as % of Revenue</v>
      </c>
      <c r="D14" s="280">
        <f t="shared" si="1"/>
        <v>7.1126939709997459E-4</v>
      </c>
      <c r="E14" s="280">
        <f t="shared" si="1"/>
        <v>7.8450594475027021E-4</v>
      </c>
      <c r="F14" s="280">
        <f t="shared" si="1"/>
        <v>7.2361146550990903E-4</v>
      </c>
      <c r="G14" s="280">
        <f t="shared" si="1"/>
        <v>7.2016931701178357E-4</v>
      </c>
      <c r="H14" s="280">
        <f t="shared" si="1"/>
        <v>7.1096071310663587E-4</v>
      </c>
    </row>
    <row r="16" spans="1:8" ht="23.25" x14ac:dyDescent="0.35">
      <c r="A16" t="s">
        <v>388</v>
      </c>
      <c r="B16" s="220" t="s">
        <v>373</v>
      </c>
      <c r="C16" s="214"/>
      <c r="D16" s="214"/>
      <c r="E16" s="214"/>
      <c r="F16" s="214"/>
      <c r="G16" s="214"/>
      <c r="H16" s="214"/>
    </row>
    <row r="17" spans="1:8" x14ac:dyDescent="0.25">
      <c r="B17" s="34" t="str">
        <f t="shared" ref="B17:B27" si="2">B88&amp;" as % of Revenue"</f>
        <v>Revenue from Operations as % of Revenue</v>
      </c>
      <c r="D17" s="219">
        <f t="shared" ref="D17:H27" si="3">D88/D$88</f>
        <v>1</v>
      </c>
      <c r="E17" s="219">
        <f t="shared" si="3"/>
        <v>1</v>
      </c>
      <c r="F17" s="219">
        <f t="shared" si="3"/>
        <v>1</v>
      </c>
      <c r="G17" s="219">
        <f t="shared" si="3"/>
        <v>1</v>
      </c>
      <c r="H17" s="219">
        <f t="shared" si="3"/>
        <v>1</v>
      </c>
    </row>
    <row r="18" spans="1:8" x14ac:dyDescent="0.25">
      <c r="B18" s="213" t="str">
        <f t="shared" si="2"/>
        <v>COGS as % of Revenue</v>
      </c>
      <c r="D18" s="280">
        <f t="shared" si="3"/>
        <v>0.50286474355593846</v>
      </c>
      <c r="E18" s="280">
        <f t="shared" si="3"/>
        <v>0.49879302678549886</v>
      </c>
      <c r="F18" s="280">
        <f t="shared" si="3"/>
        <v>0.49927679846051676</v>
      </c>
      <c r="G18" s="280">
        <f t="shared" si="3"/>
        <v>0.51794065029002589</v>
      </c>
      <c r="H18" s="280">
        <f t="shared" si="3"/>
        <v>0.54368862148728225</v>
      </c>
    </row>
    <row r="19" spans="1:8" x14ac:dyDescent="0.25">
      <c r="B19" s="213" t="str">
        <f t="shared" si="2"/>
        <v>Gross Profit as % of Revenue</v>
      </c>
      <c r="D19" s="280">
        <f t="shared" si="3"/>
        <v>0.49713525644406154</v>
      </c>
      <c r="E19" s="280">
        <f t="shared" si="3"/>
        <v>0.50120697321450114</v>
      </c>
      <c r="F19" s="280">
        <f t="shared" si="3"/>
        <v>0.50072320153948324</v>
      </c>
      <c r="G19" s="280">
        <f t="shared" si="3"/>
        <v>0.48205934970997411</v>
      </c>
      <c r="H19" s="280">
        <f t="shared" si="3"/>
        <v>0.4563113785127178</v>
      </c>
    </row>
    <row r="20" spans="1:8" x14ac:dyDescent="0.25">
      <c r="B20" s="213" t="str">
        <f t="shared" si="2"/>
        <v>Employee Benefit Expenses as % of Revenue</v>
      </c>
      <c r="D20" s="280">
        <f t="shared" si="3"/>
        <v>0.10991497764574215</v>
      </c>
      <c r="E20" s="280">
        <f t="shared" si="3"/>
        <v>0.10889069912530347</v>
      </c>
      <c r="F20" s="280">
        <f t="shared" si="3"/>
        <v>0.10808385581986374</v>
      </c>
      <c r="G20" s="280">
        <f t="shared" si="3"/>
        <v>9.9180984288270019E-2</v>
      </c>
      <c r="H20" s="280">
        <f t="shared" si="3"/>
        <v>9.8613256501146163E-2</v>
      </c>
    </row>
    <row r="21" spans="1:8" x14ac:dyDescent="0.25">
      <c r="B21" s="213" t="str">
        <f t="shared" si="2"/>
        <v>Other Expenses as % of Revenue</v>
      </c>
      <c r="D21" s="280">
        <f t="shared" si="3"/>
        <v>0.18124234593726748</v>
      </c>
      <c r="E21" s="280">
        <f t="shared" si="3"/>
        <v>0.18420674687111868</v>
      </c>
      <c r="F21" s="280">
        <f t="shared" si="3"/>
        <v>0.18161614365721401</v>
      </c>
      <c r="G21" s="280">
        <f t="shared" si="3"/>
        <v>0.1758918436394494</v>
      </c>
      <c r="H21" s="280">
        <f t="shared" si="3"/>
        <v>0.17000162187150095</v>
      </c>
    </row>
    <row r="22" spans="1:8" x14ac:dyDescent="0.25">
      <c r="B22" s="213" t="str">
        <f t="shared" si="2"/>
        <v>EBITDA as % of Revenue</v>
      </c>
      <c r="D22" s="280">
        <f t="shared" si="3"/>
        <v>0.23868253438102441</v>
      </c>
      <c r="E22" s="280">
        <f t="shared" si="3"/>
        <v>0.2410074463525973</v>
      </c>
      <c r="F22" s="280">
        <f t="shared" si="3"/>
        <v>0.24336385456485027</v>
      </c>
      <c r="G22" s="280">
        <f t="shared" si="3"/>
        <v>0.24292843576999223</v>
      </c>
      <c r="H22" s="280">
        <f t="shared" si="3"/>
        <v>0.22618429143729898</v>
      </c>
    </row>
    <row r="23" spans="1:8" x14ac:dyDescent="0.25">
      <c r="B23" s="213" t="str">
        <f t="shared" si="2"/>
        <v>Depreciation &amp; Amortization as % of Revenue</v>
      </c>
      <c r="D23" s="280">
        <f t="shared" si="3"/>
        <v>2.0731157089200231E-2</v>
      </c>
      <c r="E23" s="280">
        <f t="shared" si="3"/>
        <v>2.5328628761235306E-2</v>
      </c>
      <c r="F23" s="280">
        <f t="shared" si="3"/>
        <v>2.5113866330601937E-2</v>
      </c>
      <c r="G23" s="280">
        <f t="shared" si="3"/>
        <v>2.322503737826807E-2</v>
      </c>
      <c r="H23" s="280">
        <f t="shared" si="3"/>
        <v>2.6969901707648555E-2</v>
      </c>
    </row>
    <row r="24" spans="1:8" x14ac:dyDescent="0.25">
      <c r="B24" s="213" t="str">
        <f t="shared" si="2"/>
        <v>EBIT as % of Revenue</v>
      </c>
      <c r="D24" s="280">
        <f t="shared" si="3"/>
        <v>0.21795137729182415</v>
      </c>
      <c r="E24" s="280">
        <f t="shared" si="3"/>
        <v>0.21567881759136198</v>
      </c>
      <c r="F24" s="280">
        <f t="shared" si="3"/>
        <v>0.21824998823424832</v>
      </c>
      <c r="G24" s="280">
        <f t="shared" si="3"/>
        <v>0.21970339839172418</v>
      </c>
      <c r="H24" s="280">
        <f t="shared" si="3"/>
        <v>0.19921438972965044</v>
      </c>
    </row>
    <row r="25" spans="1:8" x14ac:dyDescent="0.25">
      <c r="B25" s="213" t="str">
        <f t="shared" si="2"/>
        <v>PBT as % of Revenue</v>
      </c>
      <c r="D25" s="280">
        <f t="shared" si="3"/>
        <v>0.20213991480185869</v>
      </c>
      <c r="E25" s="280">
        <f t="shared" si="3"/>
        <v>0.19849740164690688</v>
      </c>
      <c r="F25" s="280">
        <f t="shared" si="3"/>
        <v>0.21502774102796071</v>
      </c>
      <c r="G25" s="280">
        <f t="shared" si="3"/>
        <v>0.20835216022511446</v>
      </c>
      <c r="H25" s="280">
        <f t="shared" si="3"/>
        <v>0.19242854875458479</v>
      </c>
    </row>
    <row r="26" spans="1:8" x14ac:dyDescent="0.25">
      <c r="B26" s="213" t="str">
        <f t="shared" si="2"/>
        <v>PAT as % of Revenue</v>
      </c>
      <c r="D26" s="280">
        <f t="shared" si="3"/>
        <v>0.1694880494078905</v>
      </c>
      <c r="E26" s="280">
        <f t="shared" si="3"/>
        <v>0.16635893924231293</v>
      </c>
      <c r="F26" s="280">
        <f t="shared" si="3"/>
        <v>0.17726543012973708</v>
      </c>
      <c r="G26" s="280">
        <f t="shared" si="3"/>
        <v>0.16001021244081001</v>
      </c>
      <c r="H26" s="280">
        <f t="shared" si="3"/>
        <v>0.14755821608011865</v>
      </c>
    </row>
    <row r="27" spans="1:8" x14ac:dyDescent="0.25">
      <c r="B27" s="213" t="str">
        <f t="shared" si="2"/>
        <v>EPS as % of Revenue</v>
      </c>
      <c r="D27" s="280">
        <f t="shared" si="3"/>
        <v>9.5393792372012369E-4</v>
      </c>
      <c r="E27" s="280">
        <f t="shared" si="3"/>
        <v>9.3639521163106263E-4</v>
      </c>
      <c r="F27" s="280">
        <f t="shared" si="3"/>
        <v>9.9878159104338699E-4</v>
      </c>
      <c r="G27" s="280">
        <f t="shared" si="3"/>
        <v>9.0093565060227687E-4</v>
      </c>
      <c r="H27" s="280">
        <f t="shared" si="3"/>
        <v>8.3348583551100665E-4</v>
      </c>
    </row>
    <row r="28" spans="1:8" x14ac:dyDescent="0.25">
      <c r="D28" s="218"/>
      <c r="E28" s="218"/>
      <c r="F28" s="218"/>
      <c r="G28" s="218"/>
      <c r="H28" s="218"/>
    </row>
    <row r="29" spans="1:8" ht="23.25" x14ac:dyDescent="0.35">
      <c r="A29" t="s">
        <v>388</v>
      </c>
      <c r="B29" s="220" t="s">
        <v>377</v>
      </c>
      <c r="C29" s="214"/>
      <c r="D29" s="214"/>
      <c r="E29" s="214"/>
      <c r="F29" s="214"/>
      <c r="G29" s="214"/>
      <c r="H29" s="214"/>
    </row>
    <row r="30" spans="1:8" x14ac:dyDescent="0.25">
      <c r="B30" s="34" t="str">
        <f t="shared" ref="B30:B40" si="4">B101&amp;" as % of "&amp;$B$101</f>
        <v>Total Assets as % of Total Assets</v>
      </c>
      <c r="C30" s="34"/>
      <c r="D30" s="219">
        <f t="shared" ref="D30:H40" si="5">D101/D$101</f>
        <v>1</v>
      </c>
      <c r="E30" s="219">
        <f t="shared" si="5"/>
        <v>1</v>
      </c>
      <c r="F30" s="219">
        <f t="shared" si="5"/>
        <v>1</v>
      </c>
      <c r="G30" s="219">
        <f t="shared" si="5"/>
        <v>1</v>
      </c>
      <c r="H30" s="219">
        <f t="shared" si="5"/>
        <v>1</v>
      </c>
    </row>
    <row r="31" spans="1:8" x14ac:dyDescent="0.25">
      <c r="B31" s="213" t="str">
        <f t="shared" si="4"/>
        <v>Capital WIP as % of Total Assets</v>
      </c>
      <c r="D31" s="280">
        <f t="shared" si="5"/>
        <v>2.1793977132427936E-2</v>
      </c>
      <c r="E31" s="280">
        <f t="shared" si="5"/>
        <v>2.9623381134322432E-2</v>
      </c>
      <c r="F31" s="280">
        <f t="shared" si="5"/>
        <v>1.0835260409849178E-2</v>
      </c>
      <c r="G31" s="280">
        <f t="shared" si="5"/>
        <v>1.8619623636853523E-2</v>
      </c>
      <c r="H31" s="280">
        <f t="shared" si="5"/>
        <v>1.5488390548250715E-2</v>
      </c>
    </row>
    <row r="32" spans="1:8" x14ac:dyDescent="0.25">
      <c r="B32" s="213" t="str">
        <f t="shared" si="4"/>
        <v>Cash &amp; Cash Equivalents as % of Total Assets</v>
      </c>
      <c r="D32" s="280">
        <f t="shared" si="5"/>
        <v>3.3335122658221056E-2</v>
      </c>
      <c r="E32" s="280">
        <f t="shared" si="5"/>
        <v>0.15957921897484245</v>
      </c>
      <c r="F32" s="280">
        <f t="shared" si="5"/>
        <v>2.6789999563680788E-2</v>
      </c>
      <c r="G32" s="280">
        <f t="shared" si="5"/>
        <v>1.6265581349178212E-2</v>
      </c>
      <c r="H32" s="280">
        <f t="shared" si="5"/>
        <v>9.5913089879185089E-3</v>
      </c>
    </row>
    <row r="33" spans="2:8" x14ac:dyDescent="0.25">
      <c r="B33" s="213" t="str">
        <f t="shared" si="4"/>
        <v>Trade Receivables as % of Total Assets</v>
      </c>
      <c r="D33" s="280">
        <f t="shared" si="5"/>
        <v>9.748241988297815E-2</v>
      </c>
      <c r="E33" s="280">
        <f t="shared" si="5"/>
        <v>5.7013844092690912E-2</v>
      </c>
      <c r="F33" s="280">
        <f t="shared" si="5"/>
        <v>2.5568305772503162E-2</v>
      </c>
      <c r="G33" s="280">
        <f t="shared" si="5"/>
        <v>3.1708665995433725E-2</v>
      </c>
      <c r="H33" s="280">
        <f t="shared" si="5"/>
        <v>4.212787499828971E-2</v>
      </c>
    </row>
    <row r="34" spans="2:8" x14ac:dyDescent="0.25">
      <c r="B34" s="213" t="str">
        <f t="shared" si="4"/>
        <v>Inventories as % of Total Assets</v>
      </c>
      <c r="D34" s="280">
        <f t="shared" si="5"/>
        <v>0.13817166782972784</v>
      </c>
      <c r="E34" s="280">
        <f t="shared" si="5"/>
        <v>0.13729965761921303</v>
      </c>
      <c r="F34" s="280">
        <f t="shared" si="5"/>
        <v>5.2052881888389545E-2</v>
      </c>
      <c r="G34" s="280">
        <f t="shared" si="5"/>
        <v>5.8085284399506505E-2</v>
      </c>
      <c r="H34" s="280">
        <f t="shared" si="5"/>
        <v>5.8163558498775435E-2</v>
      </c>
    </row>
    <row r="35" spans="2:8" x14ac:dyDescent="0.25">
      <c r="B35" s="213" t="str">
        <f t="shared" si="4"/>
        <v>Investments (NCA + CA) as % of Total Assets</v>
      </c>
      <c r="D35" s="280">
        <f t="shared" si="5"/>
        <v>0.14579419185141446</v>
      </c>
      <c r="E35" s="280">
        <f t="shared" si="5"/>
        <v>6.2273606907160224E-2</v>
      </c>
      <c r="F35" s="280">
        <f t="shared" si="5"/>
        <v>3.9399624765478425E-2</v>
      </c>
      <c r="G35" s="280">
        <f t="shared" si="5"/>
        <v>4.9931222258462499E-2</v>
      </c>
      <c r="H35" s="280">
        <f t="shared" si="5"/>
        <v>3.8488376865926911E-2</v>
      </c>
    </row>
    <row r="36" spans="2:8" x14ac:dyDescent="0.25">
      <c r="B36" s="213" t="str">
        <f t="shared" si="4"/>
        <v>Property, Plant &amp; Equipments as % of Total Assets</v>
      </c>
      <c r="D36" s="280">
        <f t="shared" si="5"/>
        <v>0.22502549787965001</v>
      </c>
      <c r="E36" s="280">
        <f t="shared" si="5"/>
        <v>0.24611720339403562</v>
      </c>
      <c r="F36" s="280">
        <f t="shared" si="5"/>
        <v>8.8950943176694733E-2</v>
      </c>
      <c r="G36" s="280">
        <f t="shared" si="5"/>
        <v>8.7482451040174714E-2</v>
      </c>
      <c r="H36" s="280">
        <f t="shared" si="5"/>
        <v>9.5078468127026694E-2</v>
      </c>
    </row>
    <row r="37" spans="2:8" x14ac:dyDescent="0.25">
      <c r="B37" s="213" t="str">
        <f t="shared" si="4"/>
        <v>Other Non Current Assets as % of Total Assets</v>
      </c>
      <c r="D37" s="280">
        <f t="shared" si="5"/>
        <v>8.4813999677921525E-3</v>
      </c>
      <c r="E37" s="280">
        <f t="shared" si="5"/>
        <v>7.2445789708728229E-3</v>
      </c>
      <c r="F37" s="280">
        <f t="shared" si="5"/>
        <v>3.1851302412845236E-3</v>
      </c>
      <c r="G37" s="280">
        <f t="shared" si="5"/>
        <v>2.7511096615000638E-3</v>
      </c>
      <c r="H37" s="280">
        <f t="shared" si="5"/>
        <v>2.8869703230396649E-3</v>
      </c>
    </row>
    <row r="38" spans="2:8" x14ac:dyDescent="0.25">
      <c r="B38" s="213" t="str">
        <f t="shared" si="4"/>
        <v>Other Current Assets as % of Total Assets</v>
      </c>
      <c r="D38" s="280">
        <f t="shared" si="5"/>
        <v>2.3619088517902197E-2</v>
      </c>
      <c r="E38" s="280">
        <f t="shared" si="5"/>
        <v>2.9821862749962784E-2</v>
      </c>
      <c r="F38" s="280">
        <f t="shared" si="5"/>
        <v>7.2283549311342845E-3</v>
      </c>
      <c r="G38" s="280">
        <f t="shared" si="5"/>
        <v>9.7565126139796069E-3</v>
      </c>
      <c r="H38" s="280">
        <f t="shared" si="5"/>
        <v>1.0193331235377016E-2</v>
      </c>
    </row>
    <row r="39" spans="2:8" x14ac:dyDescent="0.25">
      <c r="B39" s="213" t="str">
        <f t="shared" si="4"/>
        <v>Total Non Current Assets as % of Total Assets</v>
      </c>
      <c r="D39" s="280">
        <f t="shared" si="5"/>
        <v>0.36045949863116644</v>
      </c>
      <c r="E39" s="280">
        <f t="shared" si="5"/>
        <v>0.38862700342380785</v>
      </c>
      <c r="F39" s="280">
        <f t="shared" si="5"/>
        <v>0.79322832584318692</v>
      </c>
      <c r="G39" s="280">
        <f t="shared" si="5"/>
        <v>0.77988286512472171</v>
      </c>
      <c r="H39" s="280">
        <f t="shared" si="5"/>
        <v>0.76742785994773355</v>
      </c>
    </row>
    <row r="40" spans="2:8" x14ac:dyDescent="0.25">
      <c r="B40" s="213" t="str">
        <f t="shared" si="4"/>
        <v>Total Current Assets as % of Total Assets</v>
      </c>
      <c r="D40" s="280">
        <f t="shared" si="5"/>
        <v>0.63954050136883356</v>
      </c>
      <c r="E40" s="280">
        <f t="shared" si="5"/>
        <v>0.61137299657619215</v>
      </c>
      <c r="F40" s="280">
        <f t="shared" si="5"/>
        <v>0.20677167415681313</v>
      </c>
      <c r="G40" s="280">
        <f t="shared" si="5"/>
        <v>0.22011713487527831</v>
      </c>
      <c r="H40" s="280">
        <f t="shared" si="5"/>
        <v>0.23257214005226648</v>
      </c>
    </row>
    <row r="42" spans="2:8" x14ac:dyDescent="0.25">
      <c r="B42" s="34" t="str">
        <f t="shared" ref="B42:B49" si="6">B113&amp;" as % of "&amp;$B$113</f>
        <v>Total Liabilities as % of Total Liabilities</v>
      </c>
      <c r="D42" s="219">
        <f t="shared" ref="D42:H49" si="7">D113/D$113</f>
        <v>1</v>
      </c>
      <c r="E42" s="219">
        <f t="shared" si="7"/>
        <v>1</v>
      </c>
      <c r="F42" s="219">
        <f t="shared" si="7"/>
        <v>1</v>
      </c>
      <c r="G42" s="219">
        <f t="shared" si="7"/>
        <v>1</v>
      </c>
      <c r="H42" s="219">
        <f t="shared" si="7"/>
        <v>1</v>
      </c>
    </row>
    <row r="43" spans="2:8" x14ac:dyDescent="0.25">
      <c r="B43" s="213" t="str">
        <f t="shared" si="6"/>
        <v>Equity Share Capital as % of Total Liabilities</v>
      </c>
      <c r="D43" s="280">
        <f t="shared" si="7"/>
        <v>2.0104244229337303E-2</v>
      </c>
      <c r="E43" s="280">
        <f t="shared" si="7"/>
        <v>1.8140589569160998E-2</v>
      </c>
      <c r="F43" s="280">
        <f t="shared" si="7"/>
        <v>1.1157005174951336E-2</v>
      </c>
      <c r="G43" s="280">
        <f t="shared" si="7"/>
        <v>1.0965935604293047E-2</v>
      </c>
      <c r="H43" s="280">
        <f t="shared" si="7"/>
        <v>1.0414358519831598E-2</v>
      </c>
    </row>
    <row r="44" spans="2:8" x14ac:dyDescent="0.25">
      <c r="B44" s="213" t="str">
        <f t="shared" si="6"/>
        <v>Total Shareholders Equity as % of Total Liabilities</v>
      </c>
      <c r="D44" s="280">
        <f t="shared" si="7"/>
        <v>0.73389798957557706</v>
      </c>
      <c r="E44" s="280">
        <f t="shared" si="7"/>
        <v>0.69253380364491479</v>
      </c>
      <c r="F44" s="280">
        <f t="shared" si="7"/>
        <v>2.264349807719698</v>
      </c>
      <c r="G44" s="280">
        <f t="shared" si="7"/>
        <v>2.2905739617358845</v>
      </c>
      <c r="H44" s="280">
        <f t="shared" si="7"/>
        <v>2.2389541325060933</v>
      </c>
    </row>
    <row r="45" spans="2:8" x14ac:dyDescent="0.25">
      <c r="B45" s="213" t="str">
        <f t="shared" si="6"/>
        <v>Total Non-Current Liabilities as % of Total Liabilities</v>
      </c>
      <c r="D45" s="280">
        <f t="shared" si="7"/>
        <v>0.19331720029784066</v>
      </c>
      <c r="E45" s="280">
        <f t="shared" si="7"/>
        <v>0.21751910640799529</v>
      </c>
      <c r="F45" s="280">
        <f t="shared" si="7"/>
        <v>0.47286711294687367</v>
      </c>
      <c r="G45" s="280">
        <f t="shared" si="7"/>
        <v>0.47363509099393375</v>
      </c>
      <c r="H45" s="280">
        <f t="shared" si="7"/>
        <v>0.46696210946155553</v>
      </c>
    </row>
    <row r="46" spans="2:8" x14ac:dyDescent="0.25">
      <c r="B46" s="213" t="str">
        <f t="shared" si="6"/>
        <v>Total Current Liabilities as % of Total Liabilities</v>
      </c>
      <c r="D46" s="280">
        <f t="shared" si="7"/>
        <v>0.80668279970215939</v>
      </c>
      <c r="E46" s="280">
        <f t="shared" si="7"/>
        <v>0.78248089359200468</v>
      </c>
      <c r="F46" s="280">
        <f t="shared" si="7"/>
        <v>0.52713288705312633</v>
      </c>
      <c r="G46" s="280">
        <f t="shared" si="7"/>
        <v>0.52636490900606625</v>
      </c>
      <c r="H46" s="280">
        <f t="shared" si="7"/>
        <v>0.53303789053844453</v>
      </c>
    </row>
    <row r="47" spans="2:8" x14ac:dyDescent="0.25">
      <c r="B47" s="213" t="str">
        <f t="shared" si="6"/>
        <v>Total Debt as % of Total Liabilities</v>
      </c>
      <c r="D47" s="280">
        <f t="shared" si="7"/>
        <v>1.2192851824274013E-2</v>
      </c>
      <c r="E47" s="280">
        <f t="shared" si="7"/>
        <v>7.3318216175359038E-2</v>
      </c>
      <c r="F47" s="280">
        <f t="shared" si="7"/>
        <v>4.9518112329677635E-2</v>
      </c>
      <c r="G47" s="280">
        <f t="shared" si="7"/>
        <v>5.0023331777881472E-2</v>
      </c>
      <c r="H47" s="280">
        <f t="shared" si="7"/>
        <v>5.5351207622424105E-2</v>
      </c>
    </row>
    <row r="48" spans="2:8" x14ac:dyDescent="0.25">
      <c r="B48" s="213" t="str">
        <f t="shared" si="6"/>
        <v>Trade Payables as % of Total Liabilities</v>
      </c>
      <c r="D48" s="280">
        <f t="shared" si="7"/>
        <v>0.67069992553983615</v>
      </c>
      <c r="E48" s="280">
        <f t="shared" si="7"/>
        <v>0.6328210296464265</v>
      </c>
      <c r="F48" s="280">
        <f t="shared" si="7"/>
        <v>0.41788918957413473</v>
      </c>
      <c r="G48" s="280">
        <f t="shared" si="7"/>
        <v>0.42314512365842277</v>
      </c>
      <c r="H48" s="280">
        <f t="shared" si="7"/>
        <v>0.42428539773986262</v>
      </c>
    </row>
    <row r="49" spans="1:8" x14ac:dyDescent="0.25">
      <c r="B49" s="213" t="str">
        <f t="shared" si="6"/>
        <v>Other Current Liabilities as % of Total Liabilities</v>
      </c>
      <c r="D49" s="280">
        <f t="shared" si="7"/>
        <v>3.2297096053611321E-2</v>
      </c>
      <c r="E49" s="280">
        <f t="shared" si="7"/>
        <v>3.5945242294448641E-2</v>
      </c>
      <c r="F49" s="280">
        <f t="shared" si="7"/>
        <v>2.7916251246261216E-2</v>
      </c>
      <c r="G49" s="280">
        <f t="shared" si="7"/>
        <v>3.1031264582361176E-2</v>
      </c>
      <c r="H49" s="280">
        <f t="shared" si="7"/>
        <v>3.385774429426102E-2</v>
      </c>
    </row>
    <row r="51" spans="1:8" ht="23.25" x14ac:dyDescent="0.35">
      <c r="A51" t="s">
        <v>388</v>
      </c>
      <c r="B51" s="220" t="s">
        <v>376</v>
      </c>
      <c r="C51" s="214"/>
      <c r="D51" s="214"/>
      <c r="E51" s="214"/>
      <c r="F51" s="214"/>
      <c r="G51" s="214"/>
      <c r="H51" s="214"/>
    </row>
    <row r="52" spans="1:8" x14ac:dyDescent="0.25">
      <c r="B52" s="34" t="str">
        <f t="shared" ref="B52:B62" si="8">B123&amp;" as % of "&amp;$B$101</f>
        <v>Total Assets as % of Total Assets</v>
      </c>
      <c r="D52" s="219">
        <f t="shared" ref="D52:H62" si="9">D123/D$123</f>
        <v>1</v>
      </c>
      <c r="E52" s="219">
        <f t="shared" si="9"/>
        <v>1</v>
      </c>
      <c r="F52" s="219">
        <f t="shared" si="9"/>
        <v>1</v>
      </c>
      <c r="G52" s="219">
        <f t="shared" si="9"/>
        <v>1</v>
      </c>
      <c r="H52" s="219">
        <f t="shared" si="9"/>
        <v>1</v>
      </c>
    </row>
    <row r="53" spans="1:8" x14ac:dyDescent="0.25">
      <c r="B53" s="213" t="str">
        <f t="shared" si="8"/>
        <v>Capital WIP as % of Total Assets</v>
      </c>
      <c r="D53" s="280">
        <f t="shared" si="9"/>
        <v>7.5575110470519069E-3</v>
      </c>
      <c r="E53" s="280">
        <f t="shared" si="9"/>
        <v>1.5669215662587485E-2</v>
      </c>
      <c r="F53" s="280">
        <f t="shared" si="9"/>
        <v>1.3579628897229039E-2</v>
      </c>
      <c r="G53" s="280">
        <f t="shared" si="9"/>
        <v>1.363503528421519E-2</v>
      </c>
      <c r="H53" s="280">
        <f t="shared" si="9"/>
        <v>1.2825930453034451E-2</v>
      </c>
    </row>
    <row r="54" spans="1:8" x14ac:dyDescent="0.25">
      <c r="B54" s="213" t="str">
        <f t="shared" si="8"/>
        <v>Cash &amp; Cash Equivalents as % of Total Assets</v>
      </c>
      <c r="D54" s="280">
        <f t="shared" si="9"/>
        <v>4.4709742267063663E-3</v>
      </c>
      <c r="E54" s="280">
        <f t="shared" si="9"/>
        <v>9.807558469576148E-3</v>
      </c>
      <c r="F54" s="280">
        <f t="shared" si="9"/>
        <v>1.7403681895579753E-2</v>
      </c>
      <c r="G54" s="280">
        <f t="shared" si="9"/>
        <v>1.8492363973224863E-2</v>
      </c>
      <c r="H54" s="280">
        <f t="shared" si="9"/>
        <v>7.1456976777398004E-3</v>
      </c>
    </row>
    <row r="55" spans="1:8" x14ac:dyDescent="0.25">
      <c r="B55" s="213" t="str">
        <f t="shared" si="8"/>
        <v>Trade Receivables as % of Total Assets</v>
      </c>
      <c r="D55" s="280">
        <f t="shared" si="9"/>
        <v>9.8802366819017995E-2</v>
      </c>
      <c r="E55" s="280">
        <f t="shared" si="9"/>
        <v>8.7009742345796059E-2</v>
      </c>
      <c r="F55" s="280">
        <f t="shared" si="9"/>
        <v>5.1772219932830169E-2</v>
      </c>
      <c r="G55" s="280">
        <f t="shared" si="9"/>
        <v>5.2598674918779967E-2</v>
      </c>
      <c r="H55" s="280">
        <f t="shared" si="9"/>
        <v>6.2159587004014104E-2</v>
      </c>
    </row>
    <row r="56" spans="1:8" x14ac:dyDescent="0.25">
      <c r="B56" s="213" t="str">
        <f t="shared" si="8"/>
        <v>Inventories as % of Total Assets</v>
      </c>
      <c r="D56" s="280">
        <f t="shared" si="9"/>
        <v>0.15415260103548334</v>
      </c>
      <c r="E56" s="280">
        <f t="shared" si="9"/>
        <v>0.14748434094040946</v>
      </c>
      <c r="F56" s="280">
        <f t="shared" si="9"/>
        <v>0.15988376648938477</v>
      </c>
      <c r="G56" s="280">
        <f t="shared" si="9"/>
        <v>0.15559162621606198</v>
      </c>
      <c r="H56" s="280">
        <f t="shared" si="9"/>
        <v>0.14824557998648052</v>
      </c>
    </row>
    <row r="57" spans="1:8" x14ac:dyDescent="0.25">
      <c r="B57" s="213" t="str">
        <f t="shared" si="8"/>
        <v>Investments (NCA + CA) as % of Total Assets</v>
      </c>
      <c r="D57" s="280">
        <f t="shared" si="9"/>
        <v>0.39811583758463087</v>
      </c>
      <c r="E57" s="280">
        <f t="shared" si="9"/>
        <v>0.29805185155885011</v>
      </c>
      <c r="F57" s="280">
        <f t="shared" si="9"/>
        <v>0.38243848833746807</v>
      </c>
      <c r="G57" s="280">
        <f t="shared" si="9"/>
        <v>0.50552605594190414</v>
      </c>
      <c r="H57" s="280">
        <f t="shared" si="9"/>
        <v>0.45827233332625383</v>
      </c>
    </row>
    <row r="58" spans="1:8" x14ac:dyDescent="0.25">
      <c r="B58" s="213" t="str">
        <f t="shared" si="8"/>
        <v>Property, Plant &amp; Equipments as % of Total Assets</v>
      </c>
      <c r="D58" s="280">
        <f t="shared" si="9"/>
        <v>0.18348181266475755</v>
      </c>
      <c r="E58" s="280">
        <f t="shared" si="9"/>
        <v>0.19467372816578127</v>
      </c>
      <c r="F58" s="280">
        <f t="shared" si="9"/>
        <v>0.16702113831031803</v>
      </c>
      <c r="G58" s="280">
        <f t="shared" si="9"/>
        <v>0.16019741903027632</v>
      </c>
      <c r="H58" s="280">
        <f t="shared" si="9"/>
        <v>0.16387574088002596</v>
      </c>
    </row>
    <row r="59" spans="1:8" x14ac:dyDescent="0.25">
      <c r="B59" s="213" t="str">
        <f t="shared" si="8"/>
        <v>Other Non Current Assets as % of Total Assets</v>
      </c>
      <c r="D59" s="280">
        <f t="shared" si="9"/>
        <v>1.0446101765631816E-2</v>
      </c>
      <c r="E59" s="280">
        <f t="shared" si="9"/>
        <v>9.521050330286154E-3</v>
      </c>
      <c r="F59" s="280">
        <f t="shared" si="9"/>
        <v>1.2351654308559038E-2</v>
      </c>
      <c r="G59" s="280">
        <f t="shared" si="9"/>
        <v>8.0377515460501956E-3</v>
      </c>
      <c r="H59" s="280">
        <f t="shared" si="9"/>
        <v>6.2888291440762198E-3</v>
      </c>
    </row>
    <row r="60" spans="1:8" x14ac:dyDescent="0.25">
      <c r="B60" s="213" t="str">
        <f t="shared" si="8"/>
        <v>Other Current Assets as % of Total Assets</v>
      </c>
      <c r="D60" s="280">
        <f t="shared" si="9"/>
        <v>4.261175064954769E-2</v>
      </c>
      <c r="E60" s="280">
        <f t="shared" si="9"/>
        <v>4.9984979703891687E-2</v>
      </c>
      <c r="F60" s="280">
        <f t="shared" si="9"/>
        <v>3.5688702910355093E-2</v>
      </c>
      <c r="G60" s="280">
        <f t="shared" si="9"/>
        <v>2.4215008632808913E-2</v>
      </c>
      <c r="H60" s="280">
        <f t="shared" si="9"/>
        <v>2.0375894310759122E-2</v>
      </c>
    </row>
    <row r="61" spans="1:8" x14ac:dyDescent="0.25">
      <c r="B61" s="213" t="str">
        <f t="shared" si="8"/>
        <v>Total Non Current Assets as % of Total Assets</v>
      </c>
      <c r="D61" s="280">
        <f t="shared" si="9"/>
        <v>0.57492200686529249</v>
      </c>
      <c r="E61" s="280">
        <f t="shared" si="9"/>
        <v>0.47827081647336267</v>
      </c>
      <c r="F61" s="280">
        <f t="shared" si="9"/>
        <v>0.55970473295701262</v>
      </c>
      <c r="G61" s="280">
        <f t="shared" si="9"/>
        <v>0.64859542855933439</v>
      </c>
      <c r="H61" s="280">
        <f t="shared" si="9"/>
        <v>0.68882050215425539</v>
      </c>
    </row>
    <row r="62" spans="1:8" x14ac:dyDescent="0.25">
      <c r="B62" s="213" t="str">
        <f t="shared" si="8"/>
        <v>Total Current Assets as % of Total Assets</v>
      </c>
      <c r="D62" s="280">
        <f t="shared" si="9"/>
        <v>0.42507799313470762</v>
      </c>
      <c r="E62" s="280">
        <f t="shared" si="9"/>
        <v>0.52172918352663722</v>
      </c>
      <c r="F62" s="280">
        <f t="shared" si="9"/>
        <v>0.44029526704298738</v>
      </c>
      <c r="G62" s="280">
        <f t="shared" si="9"/>
        <v>0.35140457144066567</v>
      </c>
      <c r="H62" s="280">
        <f t="shared" si="9"/>
        <v>0.31117949784574467</v>
      </c>
    </row>
    <row r="64" spans="1:8" x14ac:dyDescent="0.25">
      <c r="B64" s="34" t="str">
        <f t="shared" ref="B64:B71" si="10">B135&amp;" as % of "&amp;$B$113</f>
        <v>Total Liabilities as % of Total Liabilities</v>
      </c>
      <c r="D64" s="219">
        <f t="shared" ref="D64:H65" si="11">D135/D$135</f>
        <v>1</v>
      </c>
      <c r="E64" s="219">
        <f t="shared" si="11"/>
        <v>1</v>
      </c>
      <c r="F64" s="219">
        <f t="shared" si="11"/>
        <v>1</v>
      </c>
      <c r="G64" s="219">
        <f t="shared" si="11"/>
        <v>1</v>
      </c>
      <c r="H64" s="219">
        <f t="shared" si="11"/>
        <v>1</v>
      </c>
    </row>
    <row r="65" spans="1:8" x14ac:dyDescent="0.25">
      <c r="B65" s="213" t="str">
        <f t="shared" si="10"/>
        <v>Equity Share Capital as % of Total Liabilities</v>
      </c>
      <c r="D65" s="280">
        <f t="shared" si="11"/>
        <v>6.3683037806733539E-2</v>
      </c>
      <c r="E65" s="280">
        <f t="shared" si="11"/>
        <v>6.5163360129803075E-2</v>
      </c>
      <c r="F65" s="280">
        <f t="shared" si="11"/>
        <v>5.6163029765706682E-2</v>
      </c>
      <c r="G65" s="280">
        <f t="shared" si="11"/>
        <v>4.5768740874211684E-2</v>
      </c>
      <c r="H65" s="280">
        <f t="shared" si="11"/>
        <v>4.2056141316990044E-2</v>
      </c>
    </row>
    <row r="66" spans="1:8" x14ac:dyDescent="0.25">
      <c r="B66" s="213" t="str">
        <f t="shared" si="10"/>
        <v>Total Shareholders Equity as % of Total Liabilities</v>
      </c>
      <c r="D66" s="280">
        <f>D137/D$135</f>
        <v>2.041787148739175</v>
      </c>
      <c r="E66" s="280">
        <f t="shared" ref="E66:H66" si="12">E137/E$135</f>
        <v>2.4493731101113649</v>
      </c>
      <c r="F66" s="280">
        <f t="shared" si="12"/>
        <v>2.4469145924096969</v>
      </c>
      <c r="G66" s="280">
        <f t="shared" si="12"/>
        <v>2.1803126326799007</v>
      </c>
      <c r="H66" s="280">
        <f t="shared" si="12"/>
        <v>2.2410549402554989</v>
      </c>
    </row>
    <row r="67" spans="1:8" x14ac:dyDescent="0.25">
      <c r="B67" s="213" t="str">
        <f t="shared" si="10"/>
        <v>Total Non-Current Liabilities as % of Total Liabilities</v>
      </c>
      <c r="D67" s="280">
        <f t="shared" ref="D67:H71" si="13">D138/D$135</f>
        <v>4.0838915769510882E-2</v>
      </c>
      <c r="E67" s="280">
        <f t="shared" si="13"/>
        <v>9.1422671288443086E-2</v>
      </c>
      <c r="F67" s="280">
        <f t="shared" si="13"/>
        <v>6.759646764604009E-2</v>
      </c>
      <c r="G67" s="280">
        <f t="shared" si="13"/>
        <v>0.13983555458904182</v>
      </c>
      <c r="H67" s="280">
        <f t="shared" si="13"/>
        <v>0.143251506074143</v>
      </c>
    </row>
    <row r="68" spans="1:8" x14ac:dyDescent="0.25">
      <c r="B68" s="213" t="str">
        <f t="shared" si="10"/>
        <v>Total Current Liabilities as % of Total Liabilities</v>
      </c>
      <c r="D68" s="280">
        <f t="shared" si="13"/>
        <v>0.95916108423048907</v>
      </c>
      <c r="E68" s="280">
        <f t="shared" si="13"/>
        <v>0.90857732871155683</v>
      </c>
      <c r="F68" s="280">
        <f t="shared" si="13"/>
        <v>0.93240353235396001</v>
      </c>
      <c r="G68" s="280">
        <f t="shared" si="13"/>
        <v>0.86016444541095816</v>
      </c>
      <c r="H68" s="280">
        <f t="shared" si="13"/>
        <v>0.85674849392585706</v>
      </c>
    </row>
    <row r="69" spans="1:8" x14ac:dyDescent="0.25">
      <c r="B69" s="213" t="str">
        <f t="shared" si="10"/>
        <v>Total Debt as % of Total Liabilities</v>
      </c>
      <c r="D69" s="280">
        <f t="shared" si="13"/>
        <v>0.18902645678148819</v>
      </c>
      <c r="E69" s="280">
        <f t="shared" si="13"/>
        <v>0.17225827863411755</v>
      </c>
      <c r="F69" s="280">
        <f t="shared" si="13"/>
        <v>0.16176503300062603</v>
      </c>
      <c r="G69" s="280">
        <f t="shared" si="13"/>
        <v>0.26668012882247555</v>
      </c>
      <c r="H69" s="280">
        <f t="shared" si="13"/>
        <v>0.27861540871695301</v>
      </c>
    </row>
    <row r="70" spans="1:8" x14ac:dyDescent="0.25">
      <c r="B70" s="213" t="str">
        <f t="shared" si="10"/>
        <v>Trade Payables as % of Total Liabilities</v>
      </c>
      <c r="D70" s="280">
        <f t="shared" si="13"/>
        <v>0.52474779887365786</v>
      </c>
      <c r="E70" s="280">
        <f t="shared" si="13"/>
        <v>0.54655579320008851</v>
      </c>
      <c r="F70" s="280">
        <f t="shared" si="13"/>
        <v>0.60861607100298398</v>
      </c>
      <c r="G70" s="280">
        <f t="shared" si="13"/>
        <v>0.52242225605020343</v>
      </c>
      <c r="H70" s="280">
        <f t="shared" si="13"/>
        <v>0.51902234544047621</v>
      </c>
    </row>
    <row r="71" spans="1:8" x14ac:dyDescent="0.25">
      <c r="B71" s="213" t="str">
        <f t="shared" si="10"/>
        <v>Other Current Liabilities as % of Total Liabilities</v>
      </c>
      <c r="D71" s="280">
        <f t="shared" si="13"/>
        <v>7.1438357646074743E-2</v>
      </c>
      <c r="E71" s="280">
        <f t="shared" si="13"/>
        <v>8.8420974998156196E-2</v>
      </c>
      <c r="F71" s="280">
        <f t="shared" si="13"/>
        <v>5.0347801494164117E-2</v>
      </c>
      <c r="G71" s="280">
        <f t="shared" si="13"/>
        <v>2.3667505462528604E-2</v>
      </c>
      <c r="H71" s="280">
        <f t="shared" si="13"/>
        <v>1.5832174206136335E-2</v>
      </c>
    </row>
    <row r="72" spans="1:8" x14ac:dyDescent="0.25">
      <c r="D72" s="280"/>
      <c r="E72" s="280"/>
      <c r="F72" s="280"/>
      <c r="G72" s="280"/>
      <c r="H72" s="280"/>
    </row>
    <row r="73" spans="1:8" x14ac:dyDescent="0.25">
      <c r="D73" s="280"/>
      <c r="E73" s="280"/>
      <c r="F73" s="280"/>
      <c r="G73" s="280"/>
      <c r="H73" s="280"/>
    </row>
    <row r="74" spans="1:8" ht="23.25" x14ac:dyDescent="0.35">
      <c r="A74" t="s">
        <v>388</v>
      </c>
      <c r="B74" s="300" t="s">
        <v>384</v>
      </c>
      <c r="C74" s="300"/>
      <c r="D74" s="300"/>
      <c r="E74" s="300"/>
      <c r="F74" s="300"/>
      <c r="G74" s="300"/>
      <c r="H74" s="300"/>
    </row>
    <row r="75" spans="1:8" x14ac:dyDescent="0.25">
      <c r="B75" s="301" t="s">
        <v>345</v>
      </c>
      <c r="C75" s="302"/>
      <c r="D75" s="303">
        <f>VLOOKUP($B75,Horizontal_Analysis!$B$5:$G$31,2,FALSE)</f>
        <v>39310</v>
      </c>
      <c r="E75" s="303">
        <f>VLOOKUP($B75,Horizontal_Analysis!$B$5:$G$31,3,FALSE)</f>
        <v>39783</v>
      </c>
      <c r="F75" s="303">
        <f>VLOOKUP($B75,Horizontal_Analysis!$B$5:$G$31,4,FALSE)</f>
        <v>47028</v>
      </c>
      <c r="G75" s="303">
        <f>VLOOKUP($B75,Horizontal_Analysis!$B$5:$G$31,5,FALSE)</f>
        <v>52446</v>
      </c>
      <c r="H75" s="303">
        <f>VLOOKUP($B75,Horizontal_Analysis!$B$5:$G$31,6,FALSE)</f>
        <v>60580</v>
      </c>
    </row>
    <row r="76" spans="1:8" x14ac:dyDescent="0.25">
      <c r="B76" s="304" t="s">
        <v>282</v>
      </c>
      <c r="C76" s="305"/>
      <c r="D76" s="306">
        <f>VLOOKUP($B76,Horizontal_Analysis!$B$5:$G$31,2,FALSE)</f>
        <v>18474</v>
      </c>
      <c r="E76" s="306">
        <f>VLOOKUP($B76,Horizontal_Analysis!$B$5:$G$31,3,FALSE)</f>
        <v>18259</v>
      </c>
      <c r="F76" s="306">
        <f>VLOOKUP($B76,Horizontal_Analysis!$B$5:$G$31,4,FALSE)</f>
        <v>22148</v>
      </c>
      <c r="G76" s="306">
        <f>VLOOKUP($B76,Horizontal_Analysis!$B$5:$G$31,5,FALSE)</f>
        <v>25735</v>
      </c>
      <c r="H76" s="306">
        <f>VLOOKUP($B76,Horizontal_Analysis!$B$5:$G$31,6,FALSE)</f>
        <v>31716</v>
      </c>
    </row>
    <row r="77" spans="1:8" x14ac:dyDescent="0.25">
      <c r="B77" s="304" t="s">
        <v>273</v>
      </c>
      <c r="C77" s="305"/>
      <c r="D77" s="306">
        <f>VLOOKUP($B77,Horizontal_Analysis!$B$5:$G$31,2,FALSE)</f>
        <v>20836</v>
      </c>
      <c r="E77" s="306">
        <f>VLOOKUP($B77,Horizontal_Analysis!$B$5:$G$31,3,FALSE)</f>
        <v>21524</v>
      </c>
      <c r="F77" s="306">
        <f>VLOOKUP($B77,Horizontal_Analysis!$B$5:$G$31,4,FALSE)</f>
        <v>24880</v>
      </c>
      <c r="G77" s="306">
        <f>VLOOKUP($B77,Horizontal_Analysis!$B$5:$G$31,5,FALSE)</f>
        <v>26711</v>
      </c>
      <c r="H77" s="306">
        <f>VLOOKUP($B77,Horizontal_Analysis!$B$5:$G$31,6,FALSE)</f>
        <v>28864</v>
      </c>
    </row>
    <row r="78" spans="1:8" x14ac:dyDescent="0.25">
      <c r="B78" s="304" t="s">
        <v>370</v>
      </c>
      <c r="C78" s="305"/>
      <c r="D78" s="306">
        <f>HUL_IS!C11</f>
        <v>1875</v>
      </c>
      <c r="E78" s="306">
        <f>HUL_IS!D11</f>
        <v>1820</v>
      </c>
      <c r="F78" s="306">
        <f>HUL_IS!E11</f>
        <v>2358</v>
      </c>
      <c r="G78" s="306">
        <f>HUL_IS!F11</f>
        <v>2545</v>
      </c>
      <c r="H78" s="306">
        <f>HUL_IS!G11</f>
        <v>2854</v>
      </c>
    </row>
    <row r="79" spans="1:8" x14ac:dyDescent="0.25">
      <c r="B79" s="304" t="s">
        <v>371</v>
      </c>
      <c r="C79" s="305"/>
      <c r="D79" s="306">
        <f>HUL_IS!C14</f>
        <v>10081</v>
      </c>
      <c r="E79" s="306">
        <f>HUL_IS!D14</f>
        <v>9843</v>
      </c>
      <c r="F79" s="306">
        <f>HUL_IS!E14</f>
        <v>10896</v>
      </c>
      <c r="G79" s="306">
        <f>HUL_IS!F14</f>
        <v>11309</v>
      </c>
      <c r="H79" s="306">
        <f>HUL_IS!G14</f>
        <v>11861</v>
      </c>
    </row>
    <row r="80" spans="1:8" x14ac:dyDescent="0.25">
      <c r="B80" s="304" t="s">
        <v>276</v>
      </c>
      <c r="C80" s="305"/>
      <c r="D80" s="306">
        <f>VLOOKUP($B80,Horizontal_Analysis!$B$5:$G$31,2,FALSE)</f>
        <v>9430</v>
      </c>
      <c r="E80" s="306">
        <f>VLOOKUP($B80,Horizontal_Analysis!$B$5:$G$31,3,FALSE)</f>
        <v>10493</v>
      </c>
      <c r="F80" s="306">
        <f>VLOOKUP($B80,Horizontal_Analysis!$B$5:$G$31,4,FALSE)</f>
        <v>12036</v>
      </c>
      <c r="G80" s="306">
        <f>VLOOKUP($B80,Horizontal_Analysis!$B$5:$G$31,5,FALSE)</f>
        <v>13115</v>
      </c>
      <c r="H80" s="306">
        <f>VLOOKUP($B80,Horizontal_Analysis!$B$5:$G$31,6,FALSE)</f>
        <v>14660</v>
      </c>
    </row>
    <row r="81" spans="1:8" x14ac:dyDescent="0.25">
      <c r="B81" s="304" t="s">
        <v>346</v>
      </c>
      <c r="C81" s="305"/>
      <c r="D81" s="306">
        <f>VLOOKUP($B81,Horizontal_Analysis!$B$5:$G$31,2,FALSE)</f>
        <v>565</v>
      </c>
      <c r="E81" s="306">
        <f>VLOOKUP($B81,Horizontal_Analysis!$B$5:$G$31,3,FALSE)</f>
        <v>1002</v>
      </c>
      <c r="F81" s="306">
        <f>VLOOKUP($B81,Horizontal_Analysis!$B$5:$G$31,4,FALSE)</f>
        <v>1074</v>
      </c>
      <c r="G81" s="306">
        <f>VLOOKUP($B81,Horizontal_Analysis!$B$5:$G$31,5,FALSE)</f>
        <v>1091</v>
      </c>
      <c r="H81" s="306">
        <f>VLOOKUP($B81,Horizontal_Analysis!$B$5:$G$31,6,FALSE)</f>
        <v>1137</v>
      </c>
    </row>
    <row r="82" spans="1:8" x14ac:dyDescent="0.25">
      <c r="B82" s="304" t="s">
        <v>347</v>
      </c>
      <c r="C82" s="305"/>
      <c r="D82" s="306">
        <f>VLOOKUP($B82,Horizontal_Analysis!$B$5:$G$31,2,FALSE)</f>
        <v>8865</v>
      </c>
      <c r="E82" s="306">
        <f>VLOOKUP($B82,Horizontal_Analysis!$B$5:$G$31,3,FALSE)</f>
        <v>9491</v>
      </c>
      <c r="F82" s="306">
        <f>VLOOKUP($B82,Horizontal_Analysis!$B$5:$G$31,4,FALSE)</f>
        <v>10962</v>
      </c>
      <c r="G82" s="306">
        <f>VLOOKUP($B82,Horizontal_Analysis!$B$5:$G$31,5,FALSE)</f>
        <v>12024</v>
      </c>
      <c r="H82" s="306">
        <f>VLOOKUP($B82,Horizontal_Analysis!$B$5:$G$31,6,FALSE)</f>
        <v>13523</v>
      </c>
    </row>
    <row r="83" spans="1:8" x14ac:dyDescent="0.25">
      <c r="B83" s="304" t="s">
        <v>348</v>
      </c>
      <c r="C83" s="305"/>
      <c r="D83" s="306">
        <f>VLOOKUP($B83,Horizontal_Analysis!$B$5:$G$31,2,FALSE)</f>
        <v>8604</v>
      </c>
      <c r="E83" s="306">
        <f>VLOOKUP($B83,Horizontal_Analysis!$B$5:$G$31,3,FALSE)</f>
        <v>9173</v>
      </c>
      <c r="F83" s="306">
        <f>VLOOKUP($B83,Horizontal_Analysis!$B$5:$G$31,4,FALSE)</f>
        <v>10606</v>
      </c>
      <c r="G83" s="306">
        <f>VLOOKUP($B83,Horizontal_Analysis!$B$5:$G$31,5,FALSE)</f>
        <v>11874</v>
      </c>
      <c r="H83" s="306">
        <f>VLOOKUP($B83,Horizontal_Analysis!$B$5:$G$31,6,FALSE)</f>
        <v>13345</v>
      </c>
    </row>
    <row r="84" spans="1:8" x14ac:dyDescent="0.25">
      <c r="B84" s="304" t="s">
        <v>369</v>
      </c>
      <c r="C84" s="305"/>
      <c r="D84" s="306">
        <f>VLOOKUP($B84,Horizontal_Analysis!$B$5:$G$31,2,FALSE)</f>
        <v>6060</v>
      </c>
      <c r="E84" s="306">
        <f>VLOOKUP($B84,Horizontal_Analysis!$B$5:$G$31,3,FALSE)</f>
        <v>6764</v>
      </c>
      <c r="F84" s="306">
        <f>VLOOKUP($B84,Horizontal_Analysis!$B$5:$G$31,4,FALSE)</f>
        <v>8000</v>
      </c>
      <c r="G84" s="306">
        <f>VLOOKUP($B84,Horizontal_Analysis!$B$5:$G$31,5,FALSE)</f>
        <v>8887</v>
      </c>
      <c r="H84" s="306">
        <f>VLOOKUP($B84,Horizontal_Analysis!$B$5:$G$31,6,FALSE)</f>
        <v>10144</v>
      </c>
    </row>
    <row r="85" spans="1:8" x14ac:dyDescent="0.25">
      <c r="B85" s="304" t="s">
        <v>350</v>
      </c>
      <c r="C85" s="305"/>
      <c r="D85" s="306">
        <f>VLOOKUP($B85,Horizontal_Analysis!$B$5:$G$31,2,FALSE)</f>
        <v>27.96</v>
      </c>
      <c r="E85" s="306">
        <f>VLOOKUP($B85,Horizontal_Analysis!$B$5:$G$31,3,FALSE)</f>
        <v>31.21</v>
      </c>
      <c r="F85" s="306">
        <f>VLOOKUP($B85,Horizontal_Analysis!$B$5:$G$31,4,FALSE)</f>
        <v>34.03</v>
      </c>
      <c r="G85" s="306">
        <f>VLOOKUP($B85,Horizontal_Analysis!$B$5:$G$31,5,FALSE)</f>
        <v>37.770000000000003</v>
      </c>
      <c r="H85" s="306">
        <f>VLOOKUP($B85,Horizontal_Analysis!$B$5:$G$31,6,FALSE)</f>
        <v>43.07</v>
      </c>
    </row>
    <row r="86" spans="1:8" x14ac:dyDescent="0.25">
      <c r="B86" s="305"/>
      <c r="C86" s="305"/>
      <c r="D86" s="307"/>
      <c r="E86" s="307"/>
      <c r="F86" s="307"/>
      <c r="G86" s="307"/>
      <c r="H86" s="307"/>
    </row>
    <row r="87" spans="1:8" ht="23.25" x14ac:dyDescent="0.35">
      <c r="A87" t="s">
        <v>388</v>
      </c>
      <c r="B87" s="300" t="s">
        <v>385</v>
      </c>
      <c r="C87" s="300"/>
      <c r="D87" s="300"/>
      <c r="E87" s="300"/>
      <c r="F87" s="300"/>
      <c r="G87" s="300"/>
      <c r="H87" s="300"/>
    </row>
    <row r="88" spans="1:8" x14ac:dyDescent="0.25">
      <c r="B88" s="301" t="s">
        <v>345</v>
      </c>
      <c r="C88" s="305"/>
      <c r="D88" s="303">
        <f>VLOOKUP($B88,Horizontal_Analysis!$B$35:$G$61,2,FALSE)</f>
        <v>8533.0499999999993</v>
      </c>
      <c r="E88" s="303">
        <f>VLOOKUP($B88,Horizontal_Analysis!$B$35:$G$61,3,FALSE)</f>
        <v>8703.59</v>
      </c>
      <c r="F88" s="303">
        <f>VLOOKUP($B88,Horizontal_Analysis!$B$35:$G$61,4,FALSE)</f>
        <v>9561.65</v>
      </c>
      <c r="G88" s="303">
        <f>VLOOKUP($B88,Horizontal_Analysis!$B$35:$G$61,5,FALSE)</f>
        <v>10888.68</v>
      </c>
      <c r="H88" s="303">
        <f>VLOOKUP($B88,Horizontal_Analysis!$B$35:$G$61,6,FALSE)</f>
        <v>11529.89</v>
      </c>
    </row>
    <row r="89" spans="1:8" x14ac:dyDescent="0.25">
      <c r="B89" s="304" t="s">
        <v>282</v>
      </c>
      <c r="C89" s="305"/>
      <c r="D89" s="306">
        <f>VLOOKUP($B89,Horizontal_Analysis!$B$35:$G$61,2,FALSE)</f>
        <v>4290.97</v>
      </c>
      <c r="E89" s="306">
        <f>VLOOKUP($B89,Horizontal_Analysis!$B$35:$G$61,3,FALSE)</f>
        <v>4341.29</v>
      </c>
      <c r="F89" s="306">
        <f>VLOOKUP($B89,Horizontal_Analysis!$B$35:$G$61,4,FALSE)</f>
        <v>4773.91</v>
      </c>
      <c r="G89" s="306">
        <f>VLOOKUP($B89,Horizontal_Analysis!$B$35:$G$61,5,FALSE)</f>
        <v>5639.69</v>
      </c>
      <c r="H89" s="306">
        <f>VLOOKUP($B89,Horizontal_Analysis!$B$35:$G$61,6,FALSE)</f>
        <v>6268.67</v>
      </c>
    </row>
    <row r="90" spans="1:8" x14ac:dyDescent="0.25">
      <c r="B90" s="304" t="s">
        <v>273</v>
      </c>
      <c r="C90" s="305"/>
      <c r="D90" s="306">
        <f>VLOOKUP($B90,Horizontal_Analysis!$B$35:$G$61,2,FALSE)</f>
        <v>4242.079999999999</v>
      </c>
      <c r="E90" s="306">
        <f>VLOOKUP($B90,Horizontal_Analysis!$B$35:$G$61,3,FALSE)</f>
        <v>4362.3</v>
      </c>
      <c r="F90" s="306">
        <f>VLOOKUP($B90,Horizontal_Analysis!$B$35:$G$61,4,FALSE)</f>
        <v>4787.74</v>
      </c>
      <c r="G90" s="306">
        <f>VLOOKUP($B90,Horizontal_Analysis!$B$35:$G$61,5,FALSE)</f>
        <v>5248.9900000000007</v>
      </c>
      <c r="H90" s="306">
        <f>VLOOKUP($B90,Horizontal_Analysis!$B$35:$G$61,6,FALSE)</f>
        <v>5261.2199999999993</v>
      </c>
    </row>
    <row r="91" spans="1:8" x14ac:dyDescent="0.25">
      <c r="B91" s="304" t="s">
        <v>370</v>
      </c>
      <c r="C91" s="305"/>
      <c r="D91" s="306">
        <f>DABUR_IS!C12</f>
        <v>937.91</v>
      </c>
      <c r="E91" s="306">
        <f>DABUR_IS!D12</f>
        <v>947.74</v>
      </c>
      <c r="F91" s="306">
        <f>DABUR_IS!E12</f>
        <v>1033.46</v>
      </c>
      <c r="G91" s="306">
        <f>DABUR_IS!F12</f>
        <v>1079.95</v>
      </c>
      <c r="H91" s="306">
        <f>DABUR_IS!G12</f>
        <v>1137</v>
      </c>
    </row>
    <row r="92" spans="1:8" x14ac:dyDescent="0.25">
      <c r="B92" s="304" t="s">
        <v>371</v>
      </c>
      <c r="C92" s="305"/>
      <c r="D92" s="306">
        <f>DABUR_IS!C16+DABUR_IS!C17</f>
        <v>1546.5500000000002</v>
      </c>
      <c r="E92" s="306">
        <f>DABUR_IS!D16+DABUR_IS!D17</f>
        <v>1603.26</v>
      </c>
      <c r="F92" s="306">
        <f>DABUR_IS!E16+DABUR_IS!E17</f>
        <v>1736.5500000000002</v>
      </c>
      <c r="G92" s="306">
        <f>DABUR_IS!F16+DABUR_IS!F17</f>
        <v>1915.23</v>
      </c>
      <c r="H92" s="306">
        <f>DABUR_IS!G16+DABUR_IS!G17</f>
        <v>1960.1</v>
      </c>
    </row>
    <row r="93" spans="1:8" x14ac:dyDescent="0.25">
      <c r="B93" s="304" t="s">
        <v>276</v>
      </c>
      <c r="C93" s="305"/>
      <c r="D93" s="306">
        <f>VLOOKUP($B93,Horizontal_Analysis!$B$35:$G$61,2,FALSE)</f>
        <v>2036.69</v>
      </c>
      <c r="E93" s="306">
        <f>VLOOKUP($B93,Horizontal_Analysis!$B$35:$G$61,3,FALSE)</f>
        <v>2097.6300000000024</v>
      </c>
      <c r="F93" s="306">
        <f>VLOOKUP($B93,Horizontal_Analysis!$B$35:$G$61,4,FALSE)</f>
        <v>2326.9600000000005</v>
      </c>
      <c r="G93" s="306">
        <f>VLOOKUP($B93,Horizontal_Analysis!$B$35:$G$61,5,FALSE)</f>
        <v>2645.1699999999992</v>
      </c>
      <c r="H93" s="306">
        <f>VLOOKUP($B93,Horizontal_Analysis!$B$35:$G$61,6,FALSE)</f>
        <v>2607.8799999999992</v>
      </c>
    </row>
    <row r="94" spans="1:8" x14ac:dyDescent="0.25">
      <c r="B94" s="304" t="s">
        <v>346</v>
      </c>
      <c r="C94" s="305"/>
      <c r="D94" s="306">
        <f>VLOOKUP($B94,Horizontal_Analysis!$B$35:$G$61,2,FALSE)</f>
        <v>176.9</v>
      </c>
      <c r="E94" s="306">
        <f>VLOOKUP($B94,Horizontal_Analysis!$B$35:$G$61,3,FALSE)</f>
        <v>220.45</v>
      </c>
      <c r="F94" s="306">
        <f>VLOOKUP($B94,Horizontal_Analysis!$B$35:$G$61,4,FALSE)</f>
        <v>240.13</v>
      </c>
      <c r="G94" s="306">
        <f>VLOOKUP($B94,Horizontal_Analysis!$B$35:$G$61,5,FALSE)</f>
        <v>252.89</v>
      </c>
      <c r="H94" s="306">
        <f>VLOOKUP($B94,Horizontal_Analysis!$B$35:$G$61,6,FALSE)</f>
        <v>310.95999999999998</v>
      </c>
    </row>
    <row r="95" spans="1:8" x14ac:dyDescent="0.25">
      <c r="B95" s="304" t="s">
        <v>347</v>
      </c>
      <c r="C95" s="305"/>
      <c r="D95" s="306">
        <f>VLOOKUP($B95,Horizontal_Analysis!$B$35:$G$61,2,FALSE)</f>
        <v>1859.79</v>
      </c>
      <c r="E95" s="306">
        <f>VLOOKUP($B95,Horizontal_Analysis!$B$35:$G$61,3,FALSE)</f>
        <v>1877.1800000000023</v>
      </c>
      <c r="F95" s="306">
        <f>VLOOKUP($B95,Horizontal_Analysis!$B$35:$G$61,4,FALSE)</f>
        <v>2086.8300000000004</v>
      </c>
      <c r="G95" s="306">
        <f>VLOOKUP($B95,Horizontal_Analysis!$B$35:$G$61,5,FALSE)</f>
        <v>2392.2799999999993</v>
      </c>
      <c r="H95" s="306">
        <f>VLOOKUP($B95,Horizontal_Analysis!$B$35:$G$61,6,FALSE)</f>
        <v>2296.9199999999992</v>
      </c>
    </row>
    <row r="96" spans="1:8" x14ac:dyDescent="0.25">
      <c r="B96" s="304" t="s">
        <v>348</v>
      </c>
      <c r="C96" s="305"/>
      <c r="D96" s="306">
        <f>VLOOKUP($B96,Horizontal_Analysis!$B$35:$G$61,2,FALSE)</f>
        <v>1724.8700000000001</v>
      </c>
      <c r="E96" s="306">
        <f>VLOOKUP($B96,Horizontal_Analysis!$B$35:$G$61,3,FALSE)</f>
        <v>1727.6400000000024</v>
      </c>
      <c r="F96" s="306">
        <f>VLOOKUP($B96,Horizontal_Analysis!$B$35:$G$61,4,FALSE)</f>
        <v>2056.0200000000004</v>
      </c>
      <c r="G96" s="306">
        <f>VLOOKUP($B96,Horizontal_Analysis!$B$35:$G$61,5,FALSE)</f>
        <v>2268.6799999999994</v>
      </c>
      <c r="H96" s="306">
        <f>VLOOKUP($B96,Horizontal_Analysis!$B$35:$G$61,6,FALSE)</f>
        <v>2218.6799999999994</v>
      </c>
    </row>
    <row r="97" spans="1:8" x14ac:dyDescent="0.25">
      <c r="B97" s="304" t="s">
        <v>369</v>
      </c>
      <c r="C97" s="305"/>
      <c r="D97" s="306">
        <f>VLOOKUP($B97,Horizontal_Analysis!$B$35:$G$61,2,FALSE)</f>
        <v>1446.25</v>
      </c>
      <c r="E97" s="306">
        <f>VLOOKUP($B97,Horizontal_Analysis!$B$35:$G$61,3,FALSE)</f>
        <v>1447.9200000000023</v>
      </c>
      <c r="F97" s="306">
        <f>VLOOKUP($B97,Horizontal_Analysis!$B$35:$G$61,4,FALSE)</f>
        <v>1694.9500000000005</v>
      </c>
      <c r="G97" s="306">
        <f>VLOOKUP($B97,Horizontal_Analysis!$B$35:$G$61,5,FALSE)</f>
        <v>1742.2999999999993</v>
      </c>
      <c r="H97" s="306">
        <f>VLOOKUP($B97,Horizontal_Analysis!$B$35:$G$61,6,FALSE)</f>
        <v>1701.3299999999992</v>
      </c>
    </row>
    <row r="98" spans="1:8" x14ac:dyDescent="0.25">
      <c r="B98" s="304" t="s">
        <v>350</v>
      </c>
      <c r="C98" s="305"/>
      <c r="D98" s="306">
        <f>VLOOKUP($B98,Horizontal_Analysis!$B$35:$G$61,2,FALSE)</f>
        <v>8.14</v>
      </c>
      <c r="E98" s="306">
        <f>VLOOKUP($B98,Horizontal_Analysis!$B$35:$G$61,3,FALSE)</f>
        <v>8.15</v>
      </c>
      <c r="F98" s="306">
        <f>VLOOKUP($B98,Horizontal_Analysis!$B$35:$G$61,4,FALSE)</f>
        <v>9.5500000000000007</v>
      </c>
      <c r="G98" s="306">
        <f>VLOOKUP($B98,Horizontal_Analysis!$B$35:$G$61,5,FALSE)</f>
        <v>9.81</v>
      </c>
      <c r="H98" s="306">
        <f>VLOOKUP($B98,Horizontal_Analysis!$B$35:$G$61,6,FALSE)</f>
        <v>9.61</v>
      </c>
    </row>
    <row r="99" spans="1:8" x14ac:dyDescent="0.25">
      <c r="B99" s="304"/>
      <c r="C99" s="305"/>
      <c r="D99" s="305"/>
      <c r="E99" s="305"/>
      <c r="F99" s="305"/>
      <c r="G99" s="305"/>
      <c r="H99" s="305"/>
    </row>
    <row r="100" spans="1:8" ht="23.25" x14ac:dyDescent="0.35">
      <c r="A100" t="s">
        <v>388</v>
      </c>
      <c r="B100" s="300" t="s">
        <v>387</v>
      </c>
      <c r="C100" s="300"/>
      <c r="D100" s="300"/>
      <c r="E100" s="300"/>
      <c r="F100" s="300"/>
      <c r="G100" s="300"/>
      <c r="H100" s="300"/>
    </row>
    <row r="101" spans="1:8" x14ac:dyDescent="0.25">
      <c r="B101" s="301" t="s">
        <v>12</v>
      </c>
      <c r="C101" s="302"/>
      <c r="D101" s="303">
        <f>VLOOKUP($B101,Horizontal_Analysis!$B$16:$G$26,2,FALSE)</f>
        <v>18629</v>
      </c>
      <c r="E101" s="303">
        <f>VLOOKUP($B101,Horizontal_Analysis!$B$16:$G$26,3,FALSE)</f>
        <v>20153</v>
      </c>
      <c r="F101" s="303">
        <f>VLOOKUP($B101,Horizontal_Analysis!$B$16:$G$26,4,FALSE)</f>
        <v>68757</v>
      </c>
      <c r="G101" s="303">
        <f>VLOOKUP($B101,Horizontal_Analysis!$B$16:$G$26,5,FALSE)</f>
        <v>70517</v>
      </c>
      <c r="H101" s="303">
        <f>VLOOKUP($B101,Horizontal_Analysis!$B$16:$G$26,6,FALSE)</f>
        <v>73087</v>
      </c>
    </row>
    <row r="102" spans="1:8" x14ac:dyDescent="0.25">
      <c r="B102" s="304" t="s">
        <v>355</v>
      </c>
      <c r="C102" s="305"/>
      <c r="D102" s="306">
        <f>VLOOKUP($B102,Horizontal_Analysis!$B$16:$G$26,2,FALSE)</f>
        <v>406</v>
      </c>
      <c r="E102" s="306">
        <f>VLOOKUP($B102,Horizontal_Analysis!$B$16:$G$26,3,FALSE)</f>
        <v>597</v>
      </c>
      <c r="F102" s="306">
        <f>VLOOKUP($B102,Horizontal_Analysis!$B$16:$G$26,4,FALSE)</f>
        <v>745</v>
      </c>
      <c r="G102" s="306">
        <f>VLOOKUP($B102,Horizontal_Analysis!$B$16:$G$26,5,FALSE)</f>
        <v>1313</v>
      </c>
      <c r="H102" s="306">
        <f>VLOOKUP($B102,Horizontal_Analysis!$B$16:$G$26,6,FALSE)</f>
        <v>1132</v>
      </c>
    </row>
    <row r="103" spans="1:8" x14ac:dyDescent="0.25">
      <c r="B103" s="304" t="s">
        <v>357</v>
      </c>
      <c r="C103" s="305"/>
      <c r="D103" s="306">
        <f>VLOOKUP($B103,Horizontal_Analysis!$B$16:$G$26,2,FALSE)</f>
        <v>621</v>
      </c>
      <c r="E103" s="306">
        <f>VLOOKUP($B103,Horizontal_Analysis!$B$16:$G$26,3,FALSE)</f>
        <v>3216</v>
      </c>
      <c r="F103" s="306">
        <f>VLOOKUP($B103,Horizontal_Analysis!$B$16:$G$26,4,FALSE)</f>
        <v>1842</v>
      </c>
      <c r="G103" s="306">
        <f>VLOOKUP($B103,Horizontal_Analysis!$B$16:$G$26,5,FALSE)</f>
        <v>1147</v>
      </c>
      <c r="H103" s="306">
        <f>VLOOKUP($B103,Horizontal_Analysis!$B$16:$G$26,6,FALSE)</f>
        <v>701</v>
      </c>
    </row>
    <row r="104" spans="1:8" x14ac:dyDescent="0.25">
      <c r="B104" s="304" t="s">
        <v>356</v>
      </c>
      <c r="C104" s="305"/>
      <c r="D104" s="306">
        <f>VLOOKUP($B104,Horizontal_Analysis!$B$16:$G$26,2,FALSE)</f>
        <v>1816</v>
      </c>
      <c r="E104" s="306">
        <f>VLOOKUP($B104,Horizontal_Analysis!$B$16:$G$26,3,FALSE)</f>
        <v>1149</v>
      </c>
      <c r="F104" s="306">
        <f>VLOOKUP($B104,Horizontal_Analysis!$B$16:$G$26,4,FALSE)</f>
        <v>1758</v>
      </c>
      <c r="G104" s="306">
        <f>VLOOKUP($B104,Horizontal_Analysis!$B$16:$G$26,5,FALSE)</f>
        <v>2236</v>
      </c>
      <c r="H104" s="306">
        <f>VLOOKUP($B104,Horizontal_Analysis!$B$16:$G$26,6,FALSE)</f>
        <v>3079</v>
      </c>
    </row>
    <row r="105" spans="1:8" x14ac:dyDescent="0.25">
      <c r="B105" s="304" t="s">
        <v>7</v>
      </c>
      <c r="C105" s="305"/>
      <c r="D105" s="306">
        <f>VLOOKUP($B105,Horizontal_Analysis!$B$16:$G$26,2,FALSE)</f>
        <v>2574</v>
      </c>
      <c r="E105" s="306">
        <f>VLOOKUP($B105,Horizontal_Analysis!$B$16:$G$26,3,FALSE)</f>
        <v>2767</v>
      </c>
      <c r="F105" s="306">
        <f>VLOOKUP($B105,Horizontal_Analysis!$B$16:$G$26,4,FALSE)</f>
        <v>3579</v>
      </c>
      <c r="G105" s="306">
        <f>VLOOKUP($B105,Horizontal_Analysis!$B$16:$G$26,5,FALSE)</f>
        <v>4096</v>
      </c>
      <c r="H105" s="306">
        <f>VLOOKUP($B105,Horizontal_Analysis!$B$16:$G$26,6,FALSE)</f>
        <v>4251</v>
      </c>
    </row>
    <row r="106" spans="1:8" x14ac:dyDescent="0.25">
      <c r="B106" s="304" t="s">
        <v>375</v>
      </c>
      <c r="C106" s="305"/>
      <c r="D106" s="306">
        <f>HUL_BS!C12+HUL_BS!C22</f>
        <v>2716</v>
      </c>
      <c r="E106" s="306">
        <f>HUL_BS!D12+HUL_BS!D22</f>
        <v>1255</v>
      </c>
      <c r="F106" s="306">
        <f>HUL_BS!E12+HUL_BS!E22</f>
        <v>2709</v>
      </c>
      <c r="G106" s="306">
        <f>HUL_BS!F12+HUL_BS!F22</f>
        <v>3521</v>
      </c>
      <c r="H106" s="306">
        <f>HUL_BS!G12+HUL_BS!G22</f>
        <v>2813</v>
      </c>
    </row>
    <row r="107" spans="1:8" x14ac:dyDescent="0.25">
      <c r="B107" s="304" t="s">
        <v>378</v>
      </c>
      <c r="C107" s="305"/>
      <c r="D107" s="306">
        <f>HUL_BS!C5</f>
        <v>4192</v>
      </c>
      <c r="E107" s="306">
        <f>HUL_BS!D5</f>
        <v>4960</v>
      </c>
      <c r="F107" s="306">
        <f>HUL_BS!E5</f>
        <v>6116</v>
      </c>
      <c r="G107" s="306">
        <f>HUL_BS!F5</f>
        <v>6169</v>
      </c>
      <c r="H107" s="306">
        <f>HUL_BS!G5</f>
        <v>6949</v>
      </c>
    </row>
    <row r="108" spans="1:8" x14ac:dyDescent="0.25">
      <c r="B108" s="304" t="s">
        <v>379</v>
      </c>
      <c r="C108" s="305"/>
      <c r="D108" s="306">
        <f>HUL_BS!C17</f>
        <v>158</v>
      </c>
      <c r="E108" s="306">
        <f>HUL_BS!D17</f>
        <v>146</v>
      </c>
      <c r="F108" s="306">
        <f>HUL_BS!E17</f>
        <v>219</v>
      </c>
      <c r="G108" s="306">
        <f>HUL_BS!F17</f>
        <v>194</v>
      </c>
      <c r="H108" s="306">
        <f>HUL_BS!G17</f>
        <v>211</v>
      </c>
    </row>
    <row r="109" spans="1:8" x14ac:dyDescent="0.25">
      <c r="B109" s="304" t="s">
        <v>380</v>
      </c>
      <c r="C109" s="305"/>
      <c r="D109" s="306">
        <f>HUL_BS!C28</f>
        <v>440</v>
      </c>
      <c r="E109" s="306">
        <f>HUL_BS!D28</f>
        <v>601</v>
      </c>
      <c r="F109" s="306">
        <f>HUL_BS!E28</f>
        <v>497</v>
      </c>
      <c r="G109" s="306">
        <f>HUL_BS!F28</f>
        <v>688</v>
      </c>
      <c r="H109" s="306">
        <f>HUL_BS!G28</f>
        <v>745</v>
      </c>
    </row>
    <row r="110" spans="1:8" x14ac:dyDescent="0.25">
      <c r="B110" s="304" t="s">
        <v>381</v>
      </c>
      <c r="C110" s="305"/>
      <c r="D110" s="306">
        <f>HUL_BS!C18</f>
        <v>6715</v>
      </c>
      <c r="E110" s="306">
        <f>HUL_BS!D18</f>
        <v>7832</v>
      </c>
      <c r="F110" s="306">
        <f>HUL_BS!E18</f>
        <v>54540</v>
      </c>
      <c r="G110" s="306">
        <f>HUL_BS!F18</f>
        <v>54995</v>
      </c>
      <c r="H110" s="306">
        <f>HUL_BS!G18</f>
        <v>56089</v>
      </c>
    </row>
    <row r="111" spans="1:8" x14ac:dyDescent="0.25">
      <c r="B111" s="304" t="s">
        <v>382</v>
      </c>
      <c r="C111" s="305"/>
      <c r="D111" s="306">
        <f>HUL_BS!C30</f>
        <v>11914</v>
      </c>
      <c r="E111" s="306">
        <f>HUL_BS!D30</f>
        <v>12321</v>
      </c>
      <c r="F111" s="306">
        <f>HUL_BS!E30</f>
        <v>14217</v>
      </c>
      <c r="G111" s="306">
        <f>HUL_BS!F30</f>
        <v>15522</v>
      </c>
      <c r="H111" s="306">
        <f>HUL_BS!G30</f>
        <v>16998</v>
      </c>
    </row>
    <row r="112" spans="1:8" x14ac:dyDescent="0.25">
      <c r="B112" s="305"/>
      <c r="C112" s="305"/>
      <c r="D112" s="305"/>
      <c r="E112" s="305"/>
      <c r="F112" s="305"/>
      <c r="G112" s="305"/>
      <c r="H112" s="305"/>
    </row>
    <row r="113" spans="1:8" x14ac:dyDescent="0.25">
      <c r="B113" s="301" t="s">
        <v>354</v>
      </c>
      <c r="C113" s="302"/>
      <c r="D113" s="303">
        <f>VLOOKUP($B113,Horizontal_Analysis!$B$16:$G$26,2,FALSE)</f>
        <v>10744</v>
      </c>
      <c r="E113" s="303">
        <f>VLOOKUP($B113,Horizontal_Analysis!$B$16:$G$26,3,FALSE)</f>
        <v>11907</v>
      </c>
      <c r="F113" s="303">
        <f>VLOOKUP($B113,Horizontal_Analysis!$B$16:$G$26,4,FALSE)</f>
        <v>21063</v>
      </c>
      <c r="G113" s="303">
        <f>VLOOKUP($B113,Horizontal_Analysis!$B$16:$G$26,5,FALSE)</f>
        <v>21430</v>
      </c>
      <c r="H113" s="303">
        <f>VLOOKUP($B113,Horizontal_Analysis!$B$16:$G$26,6,FALSE)</f>
        <v>22565</v>
      </c>
    </row>
    <row r="114" spans="1:8" x14ac:dyDescent="0.25">
      <c r="B114" s="304" t="s">
        <v>352</v>
      </c>
      <c r="C114" s="305"/>
      <c r="D114" s="306">
        <f>VLOOKUP($B114,Horizontal_Analysis!$B$16:$G$26,2,FALSE)</f>
        <v>216</v>
      </c>
      <c r="E114" s="306">
        <f>VLOOKUP($B114,Horizontal_Analysis!$B$16:$G$26,3,FALSE)</f>
        <v>216</v>
      </c>
      <c r="F114" s="306">
        <f>VLOOKUP($B114,Horizontal_Analysis!$B$16:$G$26,4,FALSE)</f>
        <v>235</v>
      </c>
      <c r="G114" s="306">
        <f>VLOOKUP($B114,Horizontal_Analysis!$B$16:$G$26,5,FALSE)</f>
        <v>235</v>
      </c>
      <c r="H114" s="306">
        <f>VLOOKUP($B114,Horizontal_Analysis!$B$16:$G$26,6,FALSE)</f>
        <v>235</v>
      </c>
    </row>
    <row r="115" spans="1:8" x14ac:dyDescent="0.25">
      <c r="B115" s="304" t="s">
        <v>353</v>
      </c>
      <c r="C115" s="305"/>
      <c r="D115" s="306">
        <f>VLOOKUP($B115,Horizontal_Analysis!$B$16:$G$26,2,FALSE)</f>
        <v>7885</v>
      </c>
      <c r="E115" s="306">
        <f>VLOOKUP($B115,Horizontal_Analysis!$B$16:$G$26,3,FALSE)</f>
        <v>8246</v>
      </c>
      <c r="F115" s="306">
        <f>VLOOKUP($B115,Horizontal_Analysis!$B$16:$G$26,4,FALSE)</f>
        <v>47694</v>
      </c>
      <c r="G115" s="306">
        <f>VLOOKUP($B115,Horizontal_Analysis!$B$16:$G$26,5,FALSE)</f>
        <v>49087</v>
      </c>
      <c r="H115" s="306">
        <f>VLOOKUP($B115,Horizontal_Analysis!$B$16:$G$26,6,FALSE)</f>
        <v>50522</v>
      </c>
    </row>
    <row r="116" spans="1:8" x14ac:dyDescent="0.25">
      <c r="B116" s="304" t="s">
        <v>87</v>
      </c>
      <c r="C116" s="305"/>
      <c r="D116" s="306">
        <f>VLOOKUP($B116,Horizontal_Analysis!$B$16:$G$26,2,FALSE)</f>
        <v>2077</v>
      </c>
      <c r="E116" s="306">
        <f>VLOOKUP($B116,Horizontal_Analysis!$B$16:$G$26,3,FALSE)</f>
        <v>2590</v>
      </c>
      <c r="F116" s="306">
        <f>VLOOKUP($B116,Horizontal_Analysis!$B$16:$G$26,4,FALSE)</f>
        <v>9960</v>
      </c>
      <c r="G116" s="306">
        <f>VLOOKUP($B116,Horizontal_Analysis!$B$16:$G$26,5,FALSE)</f>
        <v>10150</v>
      </c>
      <c r="H116" s="306">
        <f>VLOOKUP($B116,Horizontal_Analysis!$B$16:$G$26,6,FALSE)</f>
        <v>10537</v>
      </c>
    </row>
    <row r="117" spans="1:8" x14ac:dyDescent="0.25">
      <c r="B117" s="304" t="s">
        <v>88</v>
      </c>
      <c r="C117" s="305"/>
      <c r="D117" s="306">
        <f>VLOOKUP($B117,Horizontal_Analysis!$B$16:$G$26,2,FALSE)</f>
        <v>8667</v>
      </c>
      <c r="E117" s="306">
        <f>VLOOKUP($B117,Horizontal_Analysis!$B$16:$G$26,3,FALSE)</f>
        <v>9317</v>
      </c>
      <c r="F117" s="306">
        <f>VLOOKUP($B117,Horizontal_Analysis!$B$16:$G$26,4,FALSE)</f>
        <v>11103</v>
      </c>
      <c r="G117" s="306">
        <f>VLOOKUP($B117,Horizontal_Analysis!$B$16:$G$26,5,FALSE)</f>
        <v>11280</v>
      </c>
      <c r="H117" s="306">
        <f>VLOOKUP($B117,Horizontal_Analysis!$B$16:$G$26,6,FALSE)</f>
        <v>12028</v>
      </c>
    </row>
    <row r="118" spans="1:8" x14ac:dyDescent="0.25">
      <c r="B118" s="304" t="s">
        <v>288</v>
      </c>
      <c r="C118" s="305"/>
      <c r="D118" s="306">
        <f>VLOOKUP($B118,Horizontal_Analysis!$B$16:$G$26,2,FALSE)</f>
        <v>131</v>
      </c>
      <c r="E118" s="306">
        <f>VLOOKUP($B118,Horizontal_Analysis!$B$16:$G$26,3,FALSE)</f>
        <v>873</v>
      </c>
      <c r="F118" s="306">
        <f>VLOOKUP($B118,Horizontal_Analysis!$B$16:$G$26,4,FALSE)</f>
        <v>1043</v>
      </c>
      <c r="G118" s="306">
        <f>VLOOKUP($B118,Horizontal_Analysis!$B$16:$G$26,5,FALSE)</f>
        <v>1072</v>
      </c>
      <c r="H118" s="306">
        <f>VLOOKUP($B118,Horizontal_Analysis!$B$16:$G$26,6,FALSE)</f>
        <v>1249</v>
      </c>
    </row>
    <row r="119" spans="1:8" x14ac:dyDescent="0.25">
      <c r="B119" s="304" t="s">
        <v>374</v>
      </c>
      <c r="C119" s="305"/>
      <c r="D119" s="306">
        <f>IFERROR(HUL_BS!C52+HUL_BS!C53,HUL_BS!C53)</f>
        <v>7206</v>
      </c>
      <c r="E119" s="306">
        <f>IFERROR(HUL_BS!D52+HUL_BS!D53,HUL_BS!D53)</f>
        <v>7535</v>
      </c>
      <c r="F119" s="306">
        <f>IFERROR(HUL_BS!E52+HUL_BS!E53,HUL_BS!E53)</f>
        <v>8802</v>
      </c>
      <c r="G119" s="306">
        <f>IFERROR(HUL_BS!F52+HUL_BS!F53,HUL_BS!F53)</f>
        <v>9068</v>
      </c>
      <c r="H119" s="306">
        <f>IFERROR(HUL_BS!G52+HUL_BS!G53,HUL_BS!G53)</f>
        <v>9574</v>
      </c>
    </row>
    <row r="120" spans="1:8" x14ac:dyDescent="0.25">
      <c r="B120" s="304" t="s">
        <v>383</v>
      </c>
      <c r="C120" s="305"/>
      <c r="D120" s="306">
        <f>HUL_BS!C55</f>
        <v>347</v>
      </c>
      <c r="E120" s="306">
        <f>HUL_BS!D55</f>
        <v>428</v>
      </c>
      <c r="F120" s="306">
        <f>HUL_BS!E55</f>
        <v>588</v>
      </c>
      <c r="G120" s="306">
        <f>HUL_BS!F55</f>
        <v>665</v>
      </c>
      <c r="H120" s="306">
        <f>HUL_BS!G55</f>
        <v>764</v>
      </c>
    </row>
    <row r="121" spans="1:8" x14ac:dyDescent="0.25">
      <c r="B121" s="304"/>
      <c r="C121" s="305"/>
      <c r="D121" s="305"/>
      <c r="E121" s="302"/>
      <c r="F121" s="305"/>
      <c r="G121" s="305"/>
      <c r="H121" s="305"/>
    </row>
    <row r="122" spans="1:8" ht="23.25" x14ac:dyDescent="0.35">
      <c r="A122" t="s">
        <v>388</v>
      </c>
      <c r="B122" s="300" t="s">
        <v>386</v>
      </c>
      <c r="C122" s="300"/>
      <c r="D122" s="300"/>
      <c r="E122" s="300"/>
      <c r="F122" s="300"/>
      <c r="G122" s="300"/>
      <c r="H122" s="300"/>
    </row>
    <row r="123" spans="1:8" x14ac:dyDescent="0.25">
      <c r="B123" s="301" t="s">
        <v>12</v>
      </c>
      <c r="C123" s="302"/>
      <c r="D123" s="303">
        <f>VLOOKUP($B123,Horizontal_Analysis!$B$46:$G$56,2,FALSE)</f>
        <v>8436.64</v>
      </c>
      <c r="E123" s="303">
        <f>VLOOKUP($B123,Horizontal_Analysis!$B$46:$G$56,3,FALSE)</f>
        <v>9354.010000000002</v>
      </c>
      <c r="F123" s="303">
        <f>VLOOKUP($B123,Horizontal_Analysis!$B$46:$G$56,4,FALSE)</f>
        <v>10847.13</v>
      </c>
      <c r="G123" s="303">
        <f>VLOOKUP($B123,Horizontal_Analysis!$B$46:$G$56,5,FALSE)</f>
        <v>12284.529999999999</v>
      </c>
      <c r="H123" s="303">
        <f>VLOOKUP($B123,Horizontal_Analysis!$B$46:$G$56,6,FALSE)</f>
        <v>13654.369999999999</v>
      </c>
    </row>
    <row r="124" spans="1:8" x14ac:dyDescent="0.25">
      <c r="B124" s="304" t="s">
        <v>355</v>
      </c>
      <c r="C124" s="305"/>
      <c r="D124" s="306">
        <f>VLOOKUP($B124,Horizontal_Analysis!$B$46:$G$56,2,FALSE)</f>
        <v>63.76</v>
      </c>
      <c r="E124" s="306">
        <f>VLOOKUP($B124,Horizontal_Analysis!$B$46:$G$56,3,FALSE)</f>
        <v>146.57</v>
      </c>
      <c r="F124" s="306">
        <f>VLOOKUP($B124,Horizontal_Analysis!$B$46:$G$56,4,FALSE)</f>
        <v>147.30000000000001</v>
      </c>
      <c r="G124" s="306">
        <f>VLOOKUP($B124,Horizontal_Analysis!$B$46:$G$56,5,FALSE)</f>
        <v>167.5</v>
      </c>
      <c r="H124" s="306">
        <f>VLOOKUP($B124,Horizontal_Analysis!$B$46:$G$56,6,FALSE)</f>
        <v>175.13</v>
      </c>
    </row>
    <row r="125" spans="1:8" x14ac:dyDescent="0.25">
      <c r="B125" s="304" t="s">
        <v>357</v>
      </c>
      <c r="C125" s="305"/>
      <c r="D125" s="306">
        <f>VLOOKUP($B125,Horizontal_Analysis!$B$46:$G$56,2,FALSE)</f>
        <v>37.72</v>
      </c>
      <c r="E125" s="306">
        <f>VLOOKUP($B125,Horizontal_Analysis!$B$46:$G$56,3,FALSE)</f>
        <v>91.740000000000009</v>
      </c>
      <c r="F125" s="306">
        <f>VLOOKUP($B125,Horizontal_Analysis!$B$46:$G$56,4,FALSE)</f>
        <v>188.78</v>
      </c>
      <c r="G125" s="306">
        <f>VLOOKUP($B125,Horizontal_Analysis!$B$46:$G$56,5,FALSE)</f>
        <v>227.17</v>
      </c>
      <c r="H125" s="306">
        <f>VLOOKUP($B125,Horizontal_Analysis!$B$46:$G$56,6,FALSE)</f>
        <v>97.57</v>
      </c>
    </row>
    <row r="126" spans="1:8" x14ac:dyDescent="0.25">
      <c r="B126" s="304" t="s">
        <v>356</v>
      </c>
      <c r="C126" s="305"/>
      <c r="D126" s="306">
        <f>VLOOKUP($B126,Horizontal_Analysis!$B$46:$G$56,2,FALSE)</f>
        <v>833.56</v>
      </c>
      <c r="E126" s="306">
        <f>VLOOKUP($B126,Horizontal_Analysis!$B$46:$G$56,3,FALSE)</f>
        <v>813.89</v>
      </c>
      <c r="F126" s="306">
        <f>VLOOKUP($B126,Horizontal_Analysis!$B$46:$G$56,4,FALSE)</f>
        <v>561.58000000000004</v>
      </c>
      <c r="G126" s="306">
        <f>VLOOKUP($B126,Horizontal_Analysis!$B$46:$G$56,5,FALSE)</f>
        <v>646.15</v>
      </c>
      <c r="H126" s="306">
        <f>VLOOKUP($B126,Horizontal_Analysis!$B$46:$G$56,6,FALSE)</f>
        <v>848.75</v>
      </c>
    </row>
    <row r="127" spans="1:8" x14ac:dyDescent="0.25">
      <c r="B127" s="304" t="s">
        <v>7</v>
      </c>
      <c r="C127" s="305"/>
      <c r="D127" s="306">
        <f>VLOOKUP($B127,Horizontal_Analysis!$B$46:$G$56,2,FALSE)</f>
        <v>1300.53</v>
      </c>
      <c r="E127" s="306">
        <f>VLOOKUP($B127,Horizontal_Analysis!$B$46:$G$56,3,FALSE)</f>
        <v>1379.57</v>
      </c>
      <c r="F127" s="306">
        <f>VLOOKUP($B127,Horizontal_Analysis!$B$46:$G$56,4,FALSE)</f>
        <v>1734.28</v>
      </c>
      <c r="G127" s="306">
        <f>VLOOKUP($B127,Horizontal_Analysis!$B$46:$G$56,5,FALSE)</f>
        <v>1911.37</v>
      </c>
      <c r="H127" s="306">
        <f>VLOOKUP($B127,Horizontal_Analysis!$B$46:$G$56,6,FALSE)</f>
        <v>2024.2</v>
      </c>
    </row>
    <row r="128" spans="1:8" x14ac:dyDescent="0.25">
      <c r="B128" s="304" t="s">
        <v>375</v>
      </c>
      <c r="C128" s="305"/>
      <c r="D128" s="306">
        <f>DABUR_BS!C12+DABUR_BS!C22</f>
        <v>3358.7599999999998</v>
      </c>
      <c r="E128" s="306">
        <f>DABUR_BS!D12+DABUR_BS!D22</f>
        <v>2787.98</v>
      </c>
      <c r="F128" s="306">
        <f>DABUR_BS!E12+DABUR_BS!E22</f>
        <v>4148.3599999999997</v>
      </c>
      <c r="G128" s="306">
        <f>DABUR_BS!F12+DABUR_BS!F22</f>
        <v>6210.15</v>
      </c>
      <c r="H128" s="306">
        <f>DABUR_BS!G12+DABUR_BS!G22</f>
        <v>6257.42</v>
      </c>
    </row>
    <row r="129" spans="2:8" x14ac:dyDescent="0.25">
      <c r="B129" s="301" t="s">
        <v>378</v>
      </c>
      <c r="C129" s="305"/>
      <c r="D129" s="306">
        <f>DABUR_BS!C5</f>
        <v>1547.97</v>
      </c>
      <c r="E129" s="306">
        <f>DABUR_BS!D5</f>
        <v>1820.98</v>
      </c>
      <c r="F129" s="306">
        <f>DABUR_BS!E5</f>
        <v>1811.7</v>
      </c>
      <c r="G129" s="306">
        <f>DABUR_BS!F5</f>
        <v>1967.95</v>
      </c>
      <c r="H129" s="306">
        <f>DABUR_BS!G5</f>
        <v>2237.62</v>
      </c>
    </row>
    <row r="130" spans="2:8" x14ac:dyDescent="0.25">
      <c r="B130" s="304" t="s">
        <v>379</v>
      </c>
      <c r="C130" s="305"/>
      <c r="D130" s="306">
        <f>DABUR_BS!C17</f>
        <v>88.13</v>
      </c>
      <c r="E130" s="306">
        <f>DABUR_BS!D17</f>
        <v>89.06</v>
      </c>
      <c r="F130" s="306">
        <f>DABUR_BS!E17</f>
        <v>133.97999999999999</v>
      </c>
      <c r="G130" s="306">
        <f>DABUR_BS!F17</f>
        <v>98.74</v>
      </c>
      <c r="H130" s="306">
        <f>DABUR_BS!G17</f>
        <v>85.87</v>
      </c>
    </row>
    <row r="131" spans="2:8" x14ac:dyDescent="0.25">
      <c r="B131" s="304" t="s">
        <v>380</v>
      </c>
      <c r="C131" s="305"/>
      <c r="D131" s="306">
        <f>DABUR_BS!C29</f>
        <v>359.5</v>
      </c>
      <c r="E131" s="306">
        <f>DABUR_BS!D29</f>
        <v>467.56</v>
      </c>
      <c r="F131" s="306">
        <f>DABUR_BS!E29</f>
        <v>387.12</v>
      </c>
      <c r="G131" s="306">
        <f>DABUR_BS!F29</f>
        <v>297.47000000000003</v>
      </c>
      <c r="H131" s="306">
        <f>DABUR_BS!G29</f>
        <v>278.22000000000003</v>
      </c>
    </row>
    <row r="132" spans="2:8" x14ac:dyDescent="0.25">
      <c r="B132" s="304" t="s">
        <v>381</v>
      </c>
      <c r="C132" s="305"/>
      <c r="D132" s="306">
        <f>DABUR_BS!C18</f>
        <v>4850.4100000000008</v>
      </c>
      <c r="E132" s="306">
        <f>DABUR_BS!D18</f>
        <v>4473.75</v>
      </c>
      <c r="F132" s="306">
        <f>DABUR_BS!E18</f>
        <v>6071.19</v>
      </c>
      <c r="G132" s="306">
        <f>DABUR_BS!F18</f>
        <v>7967.69</v>
      </c>
      <c r="H132" s="306">
        <f>DABUR_BS!G18</f>
        <v>9405.41</v>
      </c>
    </row>
    <row r="133" spans="2:8" x14ac:dyDescent="0.25">
      <c r="B133" s="304" t="s">
        <v>382</v>
      </c>
      <c r="C133" s="305"/>
      <c r="D133" s="306">
        <f>DABUR_BS!C31</f>
        <v>3586.2299999999996</v>
      </c>
      <c r="E133" s="306">
        <f>DABUR_BS!D31</f>
        <v>4880.2600000000011</v>
      </c>
      <c r="F133" s="306">
        <f>DABUR_BS!E31</f>
        <v>4775.9399999999996</v>
      </c>
      <c r="G133" s="306">
        <f>DABUR_BS!F31</f>
        <v>4316.84</v>
      </c>
      <c r="H133" s="306">
        <f>DABUR_BS!G31</f>
        <v>4248.96</v>
      </c>
    </row>
    <row r="134" spans="2:8" x14ac:dyDescent="0.25">
      <c r="B134" s="305"/>
      <c r="C134" s="305"/>
      <c r="D134" s="305"/>
      <c r="E134" s="305"/>
      <c r="F134" s="305"/>
      <c r="G134" s="305"/>
      <c r="H134" s="305"/>
    </row>
    <row r="135" spans="2:8" x14ac:dyDescent="0.25">
      <c r="B135" s="301" t="s">
        <v>354</v>
      </c>
      <c r="C135" s="305"/>
      <c r="D135" s="303">
        <f>VLOOKUP($B135,Horizontal_Analysis!$B$46:$G$56,2,FALSE)</f>
        <v>2773.58</v>
      </c>
      <c r="E135" s="303">
        <f>VLOOKUP($B135,Horizontal_Analysis!$B$46:$G$56,3,FALSE)</f>
        <v>2711.8</v>
      </c>
      <c r="F135" s="303">
        <f>VLOOKUP($B135,Horizontal_Analysis!$B$46:$G$56,4,FALSE)</f>
        <v>3146.91</v>
      </c>
      <c r="G135" s="303">
        <f>VLOOKUP($B135,Horizontal_Analysis!$B$46:$G$56,5,FALSE)</f>
        <v>3862.6800000000003</v>
      </c>
      <c r="H135" s="303">
        <f>VLOOKUP($B135,Horizontal_Analysis!$B$46:$G$56,6,FALSE)</f>
        <v>4212.9399999999996</v>
      </c>
    </row>
    <row r="136" spans="2:8" x14ac:dyDescent="0.25">
      <c r="B136" s="304" t="s">
        <v>352</v>
      </c>
      <c r="C136" s="305"/>
      <c r="D136" s="306">
        <f>VLOOKUP($B136,Horizontal_Analysis!$B$46:$G$56,2,FALSE)</f>
        <v>176.63</v>
      </c>
      <c r="E136" s="306">
        <f>VLOOKUP($B136,Horizontal_Analysis!$B$46:$G$56,3,FALSE)</f>
        <v>176.71</v>
      </c>
      <c r="F136" s="306">
        <f>VLOOKUP($B136,Horizontal_Analysis!$B$46:$G$56,4,FALSE)</f>
        <v>176.74</v>
      </c>
      <c r="G136" s="306">
        <f>VLOOKUP($B136,Horizontal_Analysis!$B$46:$G$56,5,FALSE)</f>
        <v>176.79</v>
      </c>
      <c r="H136" s="306">
        <f>VLOOKUP($B136,Horizontal_Analysis!$B$46:$G$56,6,FALSE)</f>
        <v>177.18</v>
      </c>
    </row>
    <row r="137" spans="2:8" x14ac:dyDescent="0.25">
      <c r="B137" s="304" t="s">
        <v>353</v>
      </c>
      <c r="C137" s="305"/>
      <c r="D137" s="306">
        <f>VLOOKUP($B137,Horizontal_Analysis!$B$46:$G$56,2,FALSE)</f>
        <v>5663.06</v>
      </c>
      <c r="E137" s="306">
        <f>VLOOKUP($B137,Horizontal_Analysis!$B$46:$G$56,3,FALSE)</f>
        <v>6642.21</v>
      </c>
      <c r="F137" s="306">
        <f>VLOOKUP($B137,Horizontal_Analysis!$B$46:$G$56,4,FALSE)</f>
        <v>7700.2199999999993</v>
      </c>
      <c r="G137" s="306">
        <f>VLOOKUP($B137,Horizontal_Analysis!$B$46:$G$56,5,FALSE)</f>
        <v>8421.85</v>
      </c>
      <c r="H137" s="306">
        <f>VLOOKUP($B137,Horizontal_Analysis!$B$46:$G$56,6,FALSE)</f>
        <v>9441.43</v>
      </c>
    </row>
    <row r="138" spans="2:8" x14ac:dyDescent="0.25">
      <c r="B138" s="304" t="s">
        <v>87</v>
      </c>
      <c r="C138" s="305"/>
      <c r="D138" s="306">
        <f>VLOOKUP($B138,Horizontal_Analysis!$B$46:$G$56,2,FALSE)</f>
        <v>113.27</v>
      </c>
      <c r="E138" s="306">
        <f>VLOOKUP($B138,Horizontal_Analysis!$B$46:$G$56,3,FALSE)</f>
        <v>247.92</v>
      </c>
      <c r="F138" s="306">
        <f>VLOOKUP($B138,Horizontal_Analysis!$B$46:$G$56,4,FALSE)</f>
        <v>212.72</v>
      </c>
      <c r="G138" s="306">
        <f>VLOOKUP($B138,Horizontal_Analysis!$B$46:$G$56,5,FALSE)</f>
        <v>540.1400000000001</v>
      </c>
      <c r="H138" s="306">
        <f>VLOOKUP($B138,Horizontal_Analysis!$B$46:$G$56,6,FALSE)</f>
        <v>603.51</v>
      </c>
    </row>
    <row r="139" spans="2:8" x14ac:dyDescent="0.25">
      <c r="B139" s="304" t="s">
        <v>88</v>
      </c>
      <c r="C139" s="305"/>
      <c r="D139" s="306">
        <f>VLOOKUP($B139,Horizontal_Analysis!$B$46:$G$56,2,FALSE)</f>
        <v>2660.31</v>
      </c>
      <c r="E139" s="306">
        <f>VLOOKUP($B139,Horizontal_Analysis!$B$46:$G$56,3,FALSE)</f>
        <v>2463.88</v>
      </c>
      <c r="F139" s="306">
        <f>VLOOKUP($B139,Horizontal_Analysis!$B$46:$G$56,4,FALSE)</f>
        <v>2934.19</v>
      </c>
      <c r="G139" s="306">
        <f>VLOOKUP($B139,Horizontal_Analysis!$B$46:$G$56,5,FALSE)</f>
        <v>3322.54</v>
      </c>
      <c r="H139" s="306">
        <f>VLOOKUP($B139,Horizontal_Analysis!$B$46:$G$56,6,FALSE)</f>
        <v>3609.43</v>
      </c>
    </row>
    <row r="140" spans="2:8" x14ac:dyDescent="0.25">
      <c r="B140" s="304" t="s">
        <v>288</v>
      </c>
      <c r="C140" s="305"/>
      <c r="D140" s="306">
        <f>VLOOKUP($B140,Horizontal_Analysis!$B$46:$G$56,2,FALSE)</f>
        <v>524.28</v>
      </c>
      <c r="E140" s="306">
        <f>VLOOKUP($B140,Horizontal_Analysis!$B$46:$G$56,3,FALSE)</f>
        <v>467.13</v>
      </c>
      <c r="F140" s="306">
        <f>VLOOKUP($B140,Horizontal_Analysis!$B$46:$G$56,4,FALSE)</f>
        <v>509.06</v>
      </c>
      <c r="G140" s="306">
        <f>VLOOKUP($B140,Horizontal_Analysis!$B$46:$G$56,5,FALSE)</f>
        <v>1030.0999999999999</v>
      </c>
      <c r="H140" s="306">
        <f>VLOOKUP($B140,Horizontal_Analysis!$B$46:$G$56,6,FALSE)</f>
        <v>1173.79</v>
      </c>
    </row>
    <row r="141" spans="2:8" x14ac:dyDescent="0.25">
      <c r="B141" s="304" t="s">
        <v>374</v>
      </c>
      <c r="C141" s="305"/>
      <c r="D141" s="306">
        <f>DABUR_BS!C54+DABUR_BS!C55</f>
        <v>1455.4299999999998</v>
      </c>
      <c r="E141" s="306">
        <f>DABUR_BS!D54+DABUR_BS!D55</f>
        <v>1482.15</v>
      </c>
      <c r="F141" s="306">
        <f>DABUR_BS!E54+DABUR_BS!E55</f>
        <v>1915.2600000000002</v>
      </c>
      <c r="G141" s="306">
        <f>DABUR_BS!F54+DABUR_BS!F55</f>
        <v>2017.95</v>
      </c>
      <c r="H141" s="306">
        <f>DABUR_BS!G54+DABUR_BS!G55</f>
        <v>2186.6099999999997</v>
      </c>
    </row>
    <row r="142" spans="2:8" x14ac:dyDescent="0.25">
      <c r="B142" s="304" t="s">
        <v>383</v>
      </c>
      <c r="C142" s="305"/>
      <c r="D142" s="306">
        <f>DABUR_BS!C57</f>
        <v>198.14</v>
      </c>
      <c r="E142" s="306">
        <f>DABUR_BS!D57</f>
        <v>239.78</v>
      </c>
      <c r="F142" s="306">
        <f>DABUR_BS!E57</f>
        <v>158.44</v>
      </c>
      <c r="G142" s="306">
        <f>DABUR_BS!F57</f>
        <v>91.42</v>
      </c>
      <c r="H142" s="306">
        <f>DABUR_BS!G57</f>
        <v>66.7</v>
      </c>
    </row>
    <row r="174" spans="4:8" x14ac:dyDescent="0.25">
      <c r="D174" s="218"/>
      <c r="E174" s="218"/>
      <c r="F174" s="218"/>
      <c r="G174" s="218"/>
      <c r="H174" s="218"/>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55"/>
  <sheetViews>
    <sheetView showGridLines="0" zoomScaleNormal="100" workbookViewId="0">
      <selection activeCell="P24" sqref="P24"/>
    </sheetView>
  </sheetViews>
  <sheetFormatPr defaultRowHeight="15" x14ac:dyDescent="0.25"/>
  <cols>
    <col min="1" max="1" width="1.85546875" customWidth="1"/>
    <col min="2" max="2" width="43.5703125" customWidth="1"/>
    <col min="3" max="7" width="10.7109375" customWidth="1"/>
    <col min="9" max="9" width="45" customWidth="1"/>
    <col min="10" max="14" width="10.7109375" customWidth="1"/>
  </cols>
  <sheetData>
    <row r="2" spans="2:2" ht="23.25" x14ac:dyDescent="0.35">
      <c r="B2" s="320" t="s">
        <v>404</v>
      </c>
    </row>
    <row r="20" spans="2:14" s="138" customFormat="1" ht="21" x14ac:dyDescent="0.35">
      <c r="B20" s="324" t="s">
        <v>390</v>
      </c>
      <c r="C20" s="325"/>
      <c r="D20" s="325"/>
      <c r="E20" s="325"/>
      <c r="F20" s="325"/>
      <c r="G20" s="325"/>
      <c r="H20" s="317"/>
      <c r="I20" s="326" t="s">
        <v>389</v>
      </c>
      <c r="J20" s="327"/>
      <c r="K20" s="327"/>
      <c r="L20" s="327"/>
      <c r="M20" s="327"/>
      <c r="N20" s="327"/>
    </row>
    <row r="21" spans="2:14" x14ac:dyDescent="0.25">
      <c r="B21" s="313" t="str">
        <f>KPI_Ratios_HUL!B8</f>
        <v>Return on Equity (ROE %)</v>
      </c>
      <c r="C21" s="314">
        <f>KPI_Ratios_HUL!D8</f>
        <v>0.7981035163966812</v>
      </c>
      <c r="D21" s="314">
        <f>KPI_Ratios_HUL!E8</f>
        <v>0.83764180769946062</v>
      </c>
      <c r="E21" s="314">
        <f>KPI_Ratios_HUL!F8</f>
        <v>0.28598498391133359</v>
      </c>
      <c r="F21" s="314">
        <f>KPI_Ratios_HUL!G8</f>
        <v>0.18375507589299553</v>
      </c>
      <c r="G21" s="314">
        <f>KPI_Ratios_HUL!H8</f>
        <v>0.20365629611782068</v>
      </c>
      <c r="I21" s="313" t="str">
        <f>KPI_Ratios_Dabur!B8</f>
        <v>Return on Equity (ROE %)</v>
      </c>
      <c r="J21" s="314">
        <f>KPI_Ratios_Dabur!D8</f>
        <v>0.25381467886849107</v>
      </c>
      <c r="K21" s="314">
        <f>KPI_Ratios_Dabur!E8</f>
        <v>0.23533331653836159</v>
      </c>
      <c r="L21" s="314">
        <f>KPI_Ratios_Dabur!F8</f>
        <v>0.23635464841034615</v>
      </c>
      <c r="M21" s="314">
        <f>KPI_Ratios_Dabur!G8</f>
        <v>0.21613849834419516</v>
      </c>
      <c r="N21" s="314">
        <f>KPI_Ratios_Dabur!H8</f>
        <v>0.19048349463256462</v>
      </c>
    </row>
    <row r="23" spans="2:14" x14ac:dyDescent="0.25">
      <c r="B23" s="330" t="s">
        <v>405</v>
      </c>
      <c r="C23" s="330"/>
      <c r="D23" s="330"/>
      <c r="E23" s="330"/>
      <c r="F23" s="330"/>
      <c r="G23" s="330"/>
      <c r="I23" s="330" t="s">
        <v>405</v>
      </c>
      <c r="J23" s="330"/>
      <c r="K23" s="330"/>
      <c r="L23" s="330"/>
      <c r="M23" s="330"/>
      <c r="N23" s="330"/>
    </row>
    <row r="24" spans="2:14" x14ac:dyDescent="0.25">
      <c r="B24" s="232" t="s">
        <v>0</v>
      </c>
      <c r="C24" s="318" t="s">
        <v>252</v>
      </c>
      <c r="D24" s="318" t="s">
        <v>253</v>
      </c>
      <c r="E24" s="318" t="s">
        <v>254</v>
      </c>
      <c r="F24" s="318" t="s">
        <v>255</v>
      </c>
      <c r="G24" s="318" t="s">
        <v>256</v>
      </c>
      <c r="I24" s="232" t="s">
        <v>0</v>
      </c>
      <c r="J24" s="308" t="s">
        <v>252</v>
      </c>
      <c r="K24" s="308" t="s">
        <v>253</v>
      </c>
      <c r="L24" s="308" t="s">
        <v>254</v>
      </c>
      <c r="M24" s="308" t="s">
        <v>255</v>
      </c>
      <c r="N24" s="308" t="s">
        <v>256</v>
      </c>
    </row>
    <row r="25" spans="2:14" x14ac:dyDescent="0.25">
      <c r="B25" t="s">
        <v>274</v>
      </c>
      <c r="C25" s="36">
        <f>HUL_IS!C28</f>
        <v>6060</v>
      </c>
      <c r="D25" s="36">
        <f>HUL_IS!D28</f>
        <v>6756</v>
      </c>
      <c r="E25" s="36">
        <f>HUL_IS!E28</f>
        <v>7999</v>
      </c>
      <c r="F25" s="36">
        <f>HUL_IS!F28</f>
        <v>8892</v>
      </c>
      <c r="G25" s="36">
        <f>HUL_IS!G28</f>
        <v>10143</v>
      </c>
      <c r="I25" t="s">
        <v>274</v>
      </c>
      <c r="J25" s="36">
        <f>DABUR_IS!C31</f>
        <v>1446.25</v>
      </c>
      <c r="K25" s="36">
        <f>DABUR_IS!D31</f>
        <v>1447.9200000000023</v>
      </c>
      <c r="L25" s="36">
        <f>DABUR_IS!E31</f>
        <v>1694.9500000000005</v>
      </c>
      <c r="M25" s="36">
        <f>DABUR_IS!F31</f>
        <v>1742.2999999999993</v>
      </c>
      <c r="N25" s="36">
        <f>DABUR_IS!G31</f>
        <v>1701.3299999999992</v>
      </c>
    </row>
    <row r="26" spans="2:14" x14ac:dyDescent="0.25">
      <c r="B26" t="str">
        <f>HUL_IS!B4</f>
        <v>Revenue from operations</v>
      </c>
      <c r="C26" s="36">
        <f>HUL_IS!C4</f>
        <v>39310</v>
      </c>
      <c r="D26" s="36">
        <f>HUL_IS!D4</f>
        <v>39783</v>
      </c>
      <c r="E26" s="36">
        <f>HUL_IS!E4</f>
        <v>47028</v>
      </c>
      <c r="F26" s="36">
        <f>HUL_IS!F4</f>
        <v>52446</v>
      </c>
      <c r="G26" s="36">
        <f>HUL_IS!G4</f>
        <v>60580</v>
      </c>
      <c r="I26" t="str">
        <f>DABUR_IS!B4</f>
        <v>Revenue from operations</v>
      </c>
      <c r="J26" s="36">
        <f>DABUR_IS!C4</f>
        <v>8533.0499999999993</v>
      </c>
      <c r="K26" s="36">
        <f>DABUR_IS!D4</f>
        <v>8703.59</v>
      </c>
      <c r="L26" s="36">
        <f>DABUR_IS!E4</f>
        <v>9561.65</v>
      </c>
      <c r="M26" s="36">
        <f>DABUR_IS!F4</f>
        <v>10888.68</v>
      </c>
      <c r="N26" s="36">
        <f>DABUR_IS!G4</f>
        <v>11529.89</v>
      </c>
    </row>
    <row r="27" spans="2:14" x14ac:dyDescent="0.25">
      <c r="B27" s="309" t="s">
        <v>412</v>
      </c>
      <c r="C27" s="310">
        <f>C25/C26</f>
        <v>0.15415924701093869</v>
      </c>
      <c r="D27" s="310">
        <f>D25/D26</f>
        <v>0.16982128044642184</v>
      </c>
      <c r="E27" s="310">
        <f>E25/E26</f>
        <v>0.17009015905418048</v>
      </c>
      <c r="F27" s="310">
        <f>F25/F26</f>
        <v>0.16954581855622927</v>
      </c>
      <c r="G27" s="310">
        <f>G25/G26</f>
        <v>0.16743149554308354</v>
      </c>
      <c r="I27" s="309" t="s">
        <v>412</v>
      </c>
      <c r="J27" s="310">
        <f>J25/J26</f>
        <v>0.1694880494078905</v>
      </c>
      <c r="K27" s="310">
        <f>K25/K26</f>
        <v>0.16635893924231293</v>
      </c>
      <c r="L27" s="310">
        <f>L25/L26</f>
        <v>0.17726543012973708</v>
      </c>
      <c r="M27" s="310">
        <f>M25/M26</f>
        <v>0.16001021244081001</v>
      </c>
      <c r="N27" s="310">
        <f>N25/N26</f>
        <v>0.14755821608011865</v>
      </c>
    </row>
    <row r="28" spans="2:14" x14ac:dyDescent="0.25">
      <c r="D28" s="323"/>
      <c r="E28" s="323"/>
      <c r="F28" s="323"/>
      <c r="G28" s="323"/>
    </row>
    <row r="29" spans="2:14" x14ac:dyDescent="0.25">
      <c r="B29" t="str">
        <f t="shared" ref="B29:G29" si="0">B26</f>
        <v>Revenue from operations</v>
      </c>
      <c r="C29" s="36">
        <f t="shared" si="0"/>
        <v>39310</v>
      </c>
      <c r="D29" s="36">
        <f t="shared" si="0"/>
        <v>39783</v>
      </c>
      <c r="E29" s="36">
        <f t="shared" si="0"/>
        <v>47028</v>
      </c>
      <c r="F29" s="36">
        <f t="shared" si="0"/>
        <v>52446</v>
      </c>
      <c r="G29" s="36">
        <f t="shared" si="0"/>
        <v>60580</v>
      </c>
      <c r="I29" s="36" t="str">
        <f t="shared" ref="I29:N29" si="1">I26</f>
        <v>Revenue from operations</v>
      </c>
      <c r="J29" s="36">
        <f t="shared" si="1"/>
        <v>8533.0499999999993</v>
      </c>
      <c r="K29" s="36">
        <f t="shared" si="1"/>
        <v>8703.59</v>
      </c>
      <c r="L29" s="36">
        <f t="shared" si="1"/>
        <v>9561.65</v>
      </c>
      <c r="M29" s="36">
        <f t="shared" si="1"/>
        <v>10888.68</v>
      </c>
      <c r="N29" s="36">
        <f t="shared" si="1"/>
        <v>11529.89</v>
      </c>
    </row>
    <row r="30" spans="2:14" x14ac:dyDescent="0.25">
      <c r="B30" t="str">
        <f>KPI_Ratios_HUL!B47</f>
        <v>Average Total Assets</v>
      </c>
      <c r="C30" s="36">
        <f>KPI_Ratios_HUL!D47</f>
        <v>18245.5</v>
      </c>
      <c r="D30" s="36">
        <f>KPI_Ratios_HUL!E47</f>
        <v>19391</v>
      </c>
      <c r="E30" s="36">
        <f>KPI_Ratios_HUL!F47</f>
        <v>44455</v>
      </c>
      <c r="F30" s="36">
        <f>KPI_Ratios_HUL!G47</f>
        <v>69637</v>
      </c>
      <c r="G30" s="36">
        <f>KPI_Ratios_HUL!H47</f>
        <v>71802</v>
      </c>
      <c r="I30" t="str">
        <f>KPI_Ratios_Dabur!B86</f>
        <v>Average Total Assets</v>
      </c>
      <c r="J30" s="36">
        <f>KPI_Ratios_Dabur!D86</f>
        <v>8569.1349999999984</v>
      </c>
      <c r="K30" s="36">
        <f>KPI_Ratios_Dabur!E86</f>
        <v>8895.3250000000007</v>
      </c>
      <c r="L30" s="36">
        <f>KPI_Ratios_Dabur!F86</f>
        <v>10100.57</v>
      </c>
      <c r="M30" s="36">
        <f>KPI_Ratios_Dabur!G86</f>
        <v>11565.829999999998</v>
      </c>
      <c r="N30" s="36">
        <f>KPI_Ratios_Dabur!H86</f>
        <v>12969.449999999999</v>
      </c>
    </row>
    <row r="31" spans="2:14" x14ac:dyDescent="0.25">
      <c r="B31" s="309" t="s">
        <v>407</v>
      </c>
      <c r="C31" s="311">
        <f>C29/C30</f>
        <v>2.1545038502644487</v>
      </c>
      <c r="D31" s="311">
        <f>D29/D30</f>
        <v>2.051621886442164</v>
      </c>
      <c r="E31" s="311">
        <f>E29/E30</f>
        <v>1.0578787537959735</v>
      </c>
      <c r="F31" s="311">
        <f>F29/F30</f>
        <v>0.75313410974051154</v>
      </c>
      <c r="G31" s="311">
        <f>G29/G30</f>
        <v>0.84370908888331797</v>
      </c>
      <c r="I31" s="309" t="s">
        <v>407</v>
      </c>
      <c r="J31" s="311">
        <f>J29/J30</f>
        <v>0.99578895652828447</v>
      </c>
      <c r="K31" s="311">
        <f>K29/K30</f>
        <v>0.97844541936354201</v>
      </c>
      <c r="L31" s="311">
        <f>L29/L30</f>
        <v>0.94664459530501743</v>
      </c>
      <c r="M31" s="311">
        <f>M29/M30</f>
        <v>0.94145253734492051</v>
      </c>
      <c r="N31" s="311">
        <f>N29/N30</f>
        <v>0.88900377425411259</v>
      </c>
    </row>
    <row r="33" spans="2:14" x14ac:dyDescent="0.25">
      <c r="B33" t="str">
        <f t="shared" ref="B33:G33" si="2">B30</f>
        <v>Average Total Assets</v>
      </c>
      <c r="C33" s="36">
        <f t="shared" si="2"/>
        <v>18245.5</v>
      </c>
      <c r="D33" s="36">
        <f t="shared" si="2"/>
        <v>19391</v>
      </c>
      <c r="E33" s="36">
        <f t="shared" si="2"/>
        <v>44455</v>
      </c>
      <c r="F33" s="36">
        <f t="shared" si="2"/>
        <v>69637</v>
      </c>
      <c r="G33" s="36">
        <f t="shared" si="2"/>
        <v>71802</v>
      </c>
      <c r="I33" s="36" t="str">
        <f t="shared" ref="I33:N33" si="3">I30</f>
        <v>Average Total Assets</v>
      </c>
      <c r="J33" s="36">
        <f t="shared" si="3"/>
        <v>8569.1349999999984</v>
      </c>
      <c r="K33" s="36">
        <f t="shared" si="3"/>
        <v>8895.3250000000007</v>
      </c>
      <c r="L33" s="36">
        <f t="shared" si="3"/>
        <v>10100.57</v>
      </c>
      <c r="M33" s="36">
        <f t="shared" si="3"/>
        <v>11565.829999999998</v>
      </c>
      <c r="N33" s="36">
        <f t="shared" si="3"/>
        <v>12969.449999999999</v>
      </c>
    </row>
    <row r="34" spans="2:14" x14ac:dyDescent="0.25">
      <c r="B34" t="str">
        <f>KPI_Ratios_HUL!B43</f>
        <v>Average Shareholder's Equity</v>
      </c>
      <c r="C34" s="36">
        <f>KPI_Ratios_HUL!D43</f>
        <v>7593</v>
      </c>
      <c r="D34" s="36">
        <f>KPI_Ratios_HUL!E43</f>
        <v>8065.5</v>
      </c>
      <c r="E34" s="36">
        <f>KPI_Ratios_HUL!F43</f>
        <v>27970</v>
      </c>
      <c r="F34" s="36">
        <f>KPI_Ratios_HUL!G43</f>
        <v>48390.5</v>
      </c>
      <c r="G34" s="36">
        <f>KPI_Ratios_HUL!H43</f>
        <v>49804.5</v>
      </c>
      <c r="I34" t="str">
        <f>KPI_Ratios_Dabur!B43</f>
        <v>Average Shareholder's Equity</v>
      </c>
      <c r="J34" s="36">
        <f>KPI_Ratios_Dabur!D43</f>
        <v>5698.0550000000003</v>
      </c>
      <c r="K34" s="36">
        <f>KPI_Ratios_Dabur!E43</f>
        <v>6152.6350000000002</v>
      </c>
      <c r="L34" s="36">
        <f>KPI_Ratios_Dabur!F43</f>
        <v>7171.2150000000001</v>
      </c>
      <c r="M34" s="36">
        <f>KPI_Ratios_Dabur!G43</f>
        <v>8061.0349999999999</v>
      </c>
      <c r="N34" s="36">
        <f>KPI_Ratios_Dabur!H43</f>
        <v>8931.64</v>
      </c>
    </row>
    <row r="35" spans="2:14" x14ac:dyDescent="0.25">
      <c r="B35" s="309" t="s">
        <v>406</v>
      </c>
      <c r="C35" s="311">
        <f>C33/C34</f>
        <v>2.4029369155801397</v>
      </c>
      <c r="D35" s="311">
        <f>D33/D34</f>
        <v>2.4041906887359743</v>
      </c>
      <c r="E35" s="311">
        <f>E33/E34</f>
        <v>1.5893814801573114</v>
      </c>
      <c r="F35" s="311">
        <f>F33/F34</f>
        <v>1.4390634525371715</v>
      </c>
      <c r="G35" s="311">
        <f>G33/G34</f>
        <v>1.4416769569014849</v>
      </c>
      <c r="I35" s="309" t="s">
        <v>406</v>
      </c>
      <c r="J35" s="311">
        <f>J33/J34</f>
        <v>1.503870180263265</v>
      </c>
      <c r="K35" s="311">
        <f>K33/K34</f>
        <v>1.4457748590644497</v>
      </c>
      <c r="L35" s="311">
        <f>L33/L34</f>
        <v>1.4084879619422928</v>
      </c>
      <c r="M35" s="311">
        <f>M33/M34</f>
        <v>1.4347822581095353</v>
      </c>
      <c r="N35" s="311">
        <f>N33/N34</f>
        <v>1.4520793493692088</v>
      </c>
    </row>
    <row r="37" spans="2:14" x14ac:dyDescent="0.25">
      <c r="B37" s="313" t="s">
        <v>408</v>
      </c>
      <c r="C37" s="314">
        <f>C27*C31*C35</f>
        <v>0.7981035163966812</v>
      </c>
      <c r="D37" s="314">
        <f>D27*D31*D35</f>
        <v>0.83764180769946073</v>
      </c>
      <c r="E37" s="314">
        <f>E27*E31*E35</f>
        <v>0.28598498391133359</v>
      </c>
      <c r="F37" s="314">
        <f>F27*F31*F35</f>
        <v>0.18375507589299553</v>
      </c>
      <c r="G37" s="314">
        <f>G27*G31*G35</f>
        <v>0.20365629611782071</v>
      </c>
      <c r="I37" s="313" t="s">
        <v>408</v>
      </c>
      <c r="J37" s="314">
        <f>J27*J31*J35</f>
        <v>0.25381467886849107</v>
      </c>
      <c r="K37" s="314">
        <f>K27*K31*K35</f>
        <v>0.23533331653836162</v>
      </c>
      <c r="L37" s="314">
        <f>L27*L31*L35</f>
        <v>0.23635464841034612</v>
      </c>
      <c r="M37" s="314">
        <f>M27*M31*M35</f>
        <v>0.21613849834419513</v>
      </c>
      <c r="N37" s="314">
        <f>N27*N31*N35</f>
        <v>0.19048349463256462</v>
      </c>
    </row>
    <row r="39" spans="2:14" x14ac:dyDescent="0.25">
      <c r="B39" s="312" t="s">
        <v>409</v>
      </c>
      <c r="C39" s="312" t="b">
        <f>C37=C21</f>
        <v>1</v>
      </c>
      <c r="D39" s="312" t="b">
        <f>D37=D21</f>
        <v>1</v>
      </c>
      <c r="E39" s="312" t="b">
        <f>E37=E21</f>
        <v>1</v>
      </c>
      <c r="F39" s="312" t="b">
        <f>F37=F21</f>
        <v>1</v>
      </c>
      <c r="G39" s="312" t="b">
        <f>G37=G21</f>
        <v>1</v>
      </c>
      <c r="I39" s="312" t="s">
        <v>409</v>
      </c>
      <c r="J39" s="312" t="b">
        <f>J37=J21</f>
        <v>1</v>
      </c>
      <c r="K39" s="312" t="b">
        <f>K37=K21</f>
        <v>1</v>
      </c>
      <c r="L39" s="312" t="b">
        <f>L37=L21</f>
        <v>1</v>
      </c>
      <c r="M39" s="312" t="b">
        <f>M37=M21</f>
        <v>1</v>
      </c>
      <c r="N39" s="312" t="b">
        <f>N37=N21</f>
        <v>1</v>
      </c>
    </row>
    <row r="41" spans="2:14" x14ac:dyDescent="0.25">
      <c r="B41" s="315" t="str">
        <f>KPI_Ratios_HUL!B9</f>
        <v>Return on Assets (ROA %)</v>
      </c>
      <c r="C41" s="316">
        <f>KPI_Ratios_HUL!D9</f>
        <v>0.33213669123893563</v>
      </c>
      <c r="D41" s="316">
        <f>KPI_Ratios_HUL!E9</f>
        <v>0.34840905574751174</v>
      </c>
      <c r="E41" s="316">
        <f>KPI_Ratios_HUL!F9</f>
        <v>0.17993476549319537</v>
      </c>
      <c r="F41" s="316">
        <f>KPI_Ratios_HUL!G9</f>
        <v>0.12769073911857201</v>
      </c>
      <c r="G41" s="316">
        <f>KPI_Ratios_HUL!H9</f>
        <v>0.14126347455502633</v>
      </c>
      <c r="I41" s="315" t="str">
        <f>KPI_Ratios_Dabur!B9</f>
        <v>Return on Assets (ROA %)</v>
      </c>
      <c r="J41" s="316">
        <f>KPI_Ratios_Dabur!D9</f>
        <v>0.16877432786389762</v>
      </c>
      <c r="K41" s="316">
        <f>KPI_Ratios_Dabur!E9</f>
        <v>0.16277314207181887</v>
      </c>
      <c r="L41" s="316">
        <f>KPI_Ratios_Dabur!F9</f>
        <v>0.1678073613667348</v>
      </c>
      <c r="M41" s="316">
        <f>KPI_Ratios_Dabur!G9</f>
        <v>0.15064202050350037</v>
      </c>
      <c r="N41" s="316">
        <f>KPI_Ratios_Dabur!H9</f>
        <v>0.13117981101742937</v>
      </c>
    </row>
    <row r="43" spans="2:14" x14ac:dyDescent="0.25">
      <c r="B43" s="330" t="s">
        <v>410</v>
      </c>
      <c r="C43" s="330"/>
      <c r="D43" s="330"/>
      <c r="E43" s="330"/>
      <c r="F43" s="330"/>
      <c r="G43" s="330"/>
      <c r="I43" s="330" t="s">
        <v>410</v>
      </c>
      <c r="J43" s="330"/>
      <c r="K43" s="330"/>
      <c r="L43" s="330"/>
      <c r="M43" s="330"/>
      <c r="N43" s="330"/>
    </row>
    <row r="44" spans="2:14" x14ac:dyDescent="0.25">
      <c r="B44" s="232" t="s">
        <v>0</v>
      </c>
      <c r="C44" s="308" t="s">
        <v>252</v>
      </c>
      <c r="D44" s="308" t="s">
        <v>253</v>
      </c>
      <c r="E44" s="308" t="s">
        <v>254</v>
      </c>
      <c r="F44" s="308" t="s">
        <v>255</v>
      </c>
      <c r="G44" s="308" t="s">
        <v>256</v>
      </c>
      <c r="I44" s="232" t="s">
        <v>0</v>
      </c>
      <c r="J44" s="308" t="s">
        <v>252</v>
      </c>
      <c r="K44" s="308" t="s">
        <v>253</v>
      </c>
      <c r="L44" s="308" t="s">
        <v>254</v>
      </c>
      <c r="M44" s="308" t="s">
        <v>255</v>
      </c>
      <c r="N44" s="308" t="s">
        <v>256</v>
      </c>
    </row>
    <row r="45" spans="2:14" x14ac:dyDescent="0.25">
      <c r="B45" t="str">
        <f t="shared" ref="B45:G46" si="4">B25</f>
        <v>Net Profit</v>
      </c>
      <c r="C45" s="36">
        <f t="shared" si="4"/>
        <v>6060</v>
      </c>
      <c r="D45" s="36">
        <f t="shared" si="4"/>
        <v>6756</v>
      </c>
      <c r="E45" s="36">
        <f t="shared" si="4"/>
        <v>7999</v>
      </c>
      <c r="F45" s="36">
        <f t="shared" si="4"/>
        <v>8892</v>
      </c>
      <c r="G45" s="36">
        <f t="shared" si="4"/>
        <v>10143</v>
      </c>
      <c r="I45" t="str">
        <f t="shared" ref="I45:N46" si="5">I25</f>
        <v>Net Profit</v>
      </c>
      <c r="J45" s="36">
        <f t="shared" si="5"/>
        <v>1446.25</v>
      </c>
      <c r="K45" s="36">
        <f t="shared" si="5"/>
        <v>1447.9200000000023</v>
      </c>
      <c r="L45" s="36">
        <f t="shared" si="5"/>
        <v>1694.9500000000005</v>
      </c>
      <c r="M45" s="36">
        <f t="shared" si="5"/>
        <v>1742.2999999999993</v>
      </c>
      <c r="N45" s="36">
        <f t="shared" si="5"/>
        <v>1701.3299999999992</v>
      </c>
    </row>
    <row r="46" spans="2:14" x14ac:dyDescent="0.25">
      <c r="B46" t="str">
        <f t="shared" si="4"/>
        <v>Revenue from operations</v>
      </c>
      <c r="C46" s="36">
        <f t="shared" si="4"/>
        <v>39310</v>
      </c>
      <c r="D46" s="36">
        <f t="shared" si="4"/>
        <v>39783</v>
      </c>
      <c r="E46" s="36">
        <f t="shared" si="4"/>
        <v>47028</v>
      </c>
      <c r="F46" s="36">
        <f t="shared" si="4"/>
        <v>52446</v>
      </c>
      <c r="G46" s="36">
        <f t="shared" si="4"/>
        <v>60580</v>
      </c>
      <c r="I46" t="str">
        <f t="shared" si="5"/>
        <v>Revenue from operations</v>
      </c>
      <c r="J46" s="36">
        <f t="shared" si="5"/>
        <v>8533.0499999999993</v>
      </c>
      <c r="K46" s="36">
        <f t="shared" si="5"/>
        <v>8703.59</v>
      </c>
      <c r="L46" s="36">
        <f t="shared" si="5"/>
        <v>9561.65</v>
      </c>
      <c r="M46" s="36">
        <f t="shared" si="5"/>
        <v>10888.68</v>
      </c>
      <c r="N46" s="36">
        <f t="shared" si="5"/>
        <v>11529.89</v>
      </c>
    </row>
    <row r="47" spans="2:14" x14ac:dyDescent="0.25">
      <c r="B47" s="309" t="s">
        <v>412</v>
      </c>
      <c r="C47" s="310">
        <f>C45/C46</f>
        <v>0.15415924701093869</v>
      </c>
      <c r="D47" s="310">
        <f>D45/D46</f>
        <v>0.16982128044642184</v>
      </c>
      <c r="E47" s="310">
        <f>E45/E46</f>
        <v>0.17009015905418048</v>
      </c>
      <c r="F47" s="310">
        <f>F45/F46</f>
        <v>0.16954581855622927</v>
      </c>
      <c r="G47" s="310">
        <f>G45/G46</f>
        <v>0.16743149554308354</v>
      </c>
      <c r="I47" s="309" t="s">
        <v>412</v>
      </c>
      <c r="J47" s="310">
        <f>J45/J46</f>
        <v>0.1694880494078905</v>
      </c>
      <c r="K47" s="310">
        <f>K45/K46</f>
        <v>0.16635893924231293</v>
      </c>
      <c r="L47" s="310">
        <f>L45/L46</f>
        <v>0.17726543012973708</v>
      </c>
      <c r="M47" s="310">
        <f>M45/M46</f>
        <v>0.16001021244081001</v>
      </c>
      <c r="N47" s="310">
        <f>N45/N46</f>
        <v>0.14755821608011865</v>
      </c>
    </row>
    <row r="49" spans="2:14" x14ac:dyDescent="0.25">
      <c r="B49" t="str">
        <f t="shared" ref="B49:G50" si="6">B29</f>
        <v>Revenue from operations</v>
      </c>
      <c r="C49" s="36">
        <f t="shared" si="6"/>
        <v>39310</v>
      </c>
      <c r="D49" s="36">
        <f t="shared" si="6"/>
        <v>39783</v>
      </c>
      <c r="E49" s="36">
        <f t="shared" si="6"/>
        <v>47028</v>
      </c>
      <c r="F49" s="36">
        <f t="shared" si="6"/>
        <v>52446</v>
      </c>
      <c r="G49" s="36">
        <f t="shared" si="6"/>
        <v>60580</v>
      </c>
      <c r="I49" s="36" t="str">
        <f t="shared" ref="I49:N50" si="7">I29</f>
        <v>Revenue from operations</v>
      </c>
      <c r="J49" s="36">
        <f t="shared" si="7"/>
        <v>8533.0499999999993</v>
      </c>
      <c r="K49" s="36">
        <f t="shared" si="7"/>
        <v>8703.59</v>
      </c>
      <c r="L49" s="36">
        <f t="shared" si="7"/>
        <v>9561.65</v>
      </c>
      <c r="M49" s="36">
        <f t="shared" si="7"/>
        <v>10888.68</v>
      </c>
      <c r="N49" s="36">
        <f t="shared" si="7"/>
        <v>11529.89</v>
      </c>
    </row>
    <row r="50" spans="2:14" x14ac:dyDescent="0.25">
      <c r="B50" t="str">
        <f t="shared" si="6"/>
        <v>Average Total Assets</v>
      </c>
      <c r="C50" s="36">
        <f t="shared" si="6"/>
        <v>18245.5</v>
      </c>
      <c r="D50" s="36">
        <f t="shared" si="6"/>
        <v>19391</v>
      </c>
      <c r="E50" s="36">
        <f t="shared" si="6"/>
        <v>44455</v>
      </c>
      <c r="F50" s="36">
        <f t="shared" si="6"/>
        <v>69637</v>
      </c>
      <c r="G50" s="36">
        <f t="shared" si="6"/>
        <v>71802</v>
      </c>
      <c r="I50" s="36" t="str">
        <f t="shared" si="7"/>
        <v>Average Total Assets</v>
      </c>
      <c r="J50" s="36">
        <f t="shared" si="7"/>
        <v>8569.1349999999984</v>
      </c>
      <c r="K50" s="36">
        <f t="shared" si="7"/>
        <v>8895.3250000000007</v>
      </c>
      <c r="L50" s="36">
        <f t="shared" si="7"/>
        <v>10100.57</v>
      </c>
      <c r="M50" s="36">
        <f t="shared" si="7"/>
        <v>11565.829999999998</v>
      </c>
      <c r="N50" s="36">
        <f t="shared" si="7"/>
        <v>12969.449999999999</v>
      </c>
    </row>
    <row r="51" spans="2:14" x14ac:dyDescent="0.25">
      <c r="B51" s="309" t="s">
        <v>407</v>
      </c>
      <c r="C51" s="311">
        <f>C49/C50</f>
        <v>2.1545038502644487</v>
      </c>
      <c r="D51" s="311">
        <f>D49/D50</f>
        <v>2.051621886442164</v>
      </c>
      <c r="E51" s="311">
        <f>E49/E50</f>
        <v>1.0578787537959735</v>
      </c>
      <c r="F51" s="311">
        <f>F49/F50</f>
        <v>0.75313410974051154</v>
      </c>
      <c r="G51" s="311">
        <f>G49/G50</f>
        <v>0.84370908888331797</v>
      </c>
      <c r="I51" s="309" t="s">
        <v>407</v>
      </c>
      <c r="J51" s="311">
        <f>J49/J50</f>
        <v>0.99578895652828447</v>
      </c>
      <c r="K51" s="311">
        <f>K49/K50</f>
        <v>0.97844541936354201</v>
      </c>
      <c r="L51" s="311">
        <f>L49/L50</f>
        <v>0.94664459530501743</v>
      </c>
      <c r="M51" s="311">
        <f>M49/M50</f>
        <v>0.94145253734492051</v>
      </c>
      <c r="N51" s="311">
        <f>N49/N50</f>
        <v>0.88900377425411259</v>
      </c>
    </row>
    <row r="53" spans="2:14" x14ac:dyDescent="0.25">
      <c r="B53" s="315" t="s">
        <v>411</v>
      </c>
      <c r="C53" s="316">
        <f>C47*C51</f>
        <v>0.33213669123893563</v>
      </c>
      <c r="D53" s="316">
        <f>D47*D51</f>
        <v>0.34840905574751174</v>
      </c>
      <c r="E53" s="316">
        <f>E47*E51</f>
        <v>0.17993476549319537</v>
      </c>
      <c r="F53" s="316">
        <f>F47*F51</f>
        <v>0.12769073911857204</v>
      </c>
      <c r="G53" s="316">
        <f>G47*G51</f>
        <v>0.14126347455502633</v>
      </c>
      <c r="I53" s="315" t="s">
        <v>411</v>
      </c>
      <c r="J53" s="316">
        <f>J47*J51</f>
        <v>0.16877432786389759</v>
      </c>
      <c r="K53" s="316">
        <f>K47*K51</f>
        <v>0.16277314207181889</v>
      </c>
      <c r="L53" s="316">
        <f>L47*L51</f>
        <v>0.1678073613667348</v>
      </c>
      <c r="M53" s="316">
        <f>M47*M51</f>
        <v>0.15064202050350034</v>
      </c>
      <c r="N53" s="316">
        <f>N47*N51</f>
        <v>0.13117981101742937</v>
      </c>
    </row>
    <row r="55" spans="2:14" x14ac:dyDescent="0.25">
      <c r="B55" s="312" t="s">
        <v>409</v>
      </c>
      <c r="C55" s="312" t="b">
        <f>C53=C41</f>
        <v>1</v>
      </c>
      <c r="D55" s="312" t="b">
        <f>D53=D41</f>
        <v>1</v>
      </c>
      <c r="E55" s="312" t="b">
        <f>E53=E41</f>
        <v>1</v>
      </c>
      <c r="F55" s="312" t="b">
        <f>F53=F41</f>
        <v>1</v>
      </c>
      <c r="G55" s="312" t="b">
        <f>G53=G41</f>
        <v>1</v>
      </c>
      <c r="I55" s="312" t="s">
        <v>409</v>
      </c>
      <c r="J55" s="312" t="b">
        <f>J53=J41</f>
        <v>1</v>
      </c>
      <c r="K55" s="312" t="b">
        <f>K53=K41</f>
        <v>1</v>
      </c>
      <c r="L55" s="312" t="b">
        <f>L53=L41</f>
        <v>1</v>
      </c>
      <c r="M55" s="312" t="b">
        <f>M53=M41</f>
        <v>1</v>
      </c>
      <c r="N55" s="312" t="b">
        <f>N53=N41</f>
        <v>1</v>
      </c>
    </row>
  </sheetData>
  <mergeCells count="4">
    <mergeCell ref="B23:G23"/>
    <mergeCell ref="B43:G43"/>
    <mergeCell ref="I23:N23"/>
    <mergeCell ref="I43:N4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9"/>
  <sheetViews>
    <sheetView showGridLines="0" zoomScaleNormal="100" workbookViewId="0">
      <selection sqref="A1:E1"/>
    </sheetView>
  </sheetViews>
  <sheetFormatPr defaultRowHeight="15" x14ac:dyDescent="0.25"/>
  <cols>
    <col min="1" max="1" width="9.28515625" style="77" customWidth="1"/>
    <col min="2" max="2" width="11.7109375" style="77" customWidth="1"/>
    <col min="3" max="3" width="36.42578125" bestFit="1" customWidth="1"/>
    <col min="4" max="4" width="16.7109375" bestFit="1" customWidth="1"/>
    <col min="5" max="13" width="11.7109375" customWidth="1"/>
  </cols>
  <sheetData>
    <row r="1" spans="1:15" x14ac:dyDescent="0.25">
      <c r="A1" s="89" t="s">
        <v>224</v>
      </c>
      <c r="B1" s="89" t="s">
        <v>330</v>
      </c>
      <c r="C1" s="89" t="s">
        <v>0</v>
      </c>
      <c r="D1" s="89" t="s">
        <v>331</v>
      </c>
      <c r="E1" s="89" t="s">
        <v>332</v>
      </c>
      <c r="F1" s="192"/>
    </row>
    <row r="2" spans="1:15" x14ac:dyDescent="0.25">
      <c r="A2" s="77" t="s">
        <v>232</v>
      </c>
      <c r="B2" s="77">
        <v>2019</v>
      </c>
      <c r="C2" s="203" t="s">
        <v>257</v>
      </c>
      <c r="D2" t="s">
        <v>333</v>
      </c>
      <c r="E2" s="86">
        <f>VLOOKUP(C2,KPI_Ratios_HUL!$B$4:$H$24,3,FALSE)</f>
        <v>0.53004324599338593</v>
      </c>
    </row>
    <row r="3" spans="1:15" x14ac:dyDescent="0.25">
      <c r="A3" s="77" t="s">
        <v>232</v>
      </c>
      <c r="B3" s="77">
        <v>2019</v>
      </c>
      <c r="C3" s="203" t="s">
        <v>258</v>
      </c>
      <c r="D3" t="s">
        <v>333</v>
      </c>
      <c r="E3" s="86">
        <f>VLOOKUP(C3,KPI_Ratios_HUL!$B$4:$H$24,3,FALSE)</f>
        <v>0.2398880691935894</v>
      </c>
    </row>
    <row r="4" spans="1:15" x14ac:dyDescent="0.25">
      <c r="A4" s="77" t="s">
        <v>232</v>
      </c>
      <c r="B4" s="77">
        <v>2019</v>
      </c>
      <c r="C4" s="203" t="s">
        <v>259</v>
      </c>
      <c r="D4" t="s">
        <v>333</v>
      </c>
      <c r="E4" s="86">
        <f>VLOOKUP(C4,KPI_Ratios_HUL!$B$4:$H$24,3,FALSE)</f>
        <v>0.22551513609768506</v>
      </c>
    </row>
    <row r="5" spans="1:15" x14ac:dyDescent="0.25">
      <c r="A5" s="77" t="s">
        <v>232</v>
      </c>
      <c r="B5" s="77">
        <v>2019</v>
      </c>
      <c r="C5" s="203" t="s">
        <v>260</v>
      </c>
      <c r="D5" t="s">
        <v>333</v>
      </c>
      <c r="E5" s="86">
        <f>VLOOKUP(C5,KPI_Ratios_HUL!$B$4:$H$24,3,FALSE)</f>
        <v>0.15415924701093869</v>
      </c>
    </row>
    <row r="6" spans="1:15" x14ac:dyDescent="0.25">
      <c r="A6" s="77" t="s">
        <v>232</v>
      </c>
      <c r="B6" s="77">
        <v>2019</v>
      </c>
      <c r="C6" s="203" t="s">
        <v>261</v>
      </c>
      <c r="D6" t="s">
        <v>333</v>
      </c>
      <c r="E6" s="86">
        <f>VLOOKUP(C6,KPI_Ratios_HUL!$B$4:$H$24,3,FALSE)</f>
        <v>0.7981035163966812</v>
      </c>
      <c r="O6" s="34"/>
    </row>
    <row r="7" spans="1:15" x14ac:dyDescent="0.25">
      <c r="A7" s="77" t="s">
        <v>232</v>
      </c>
      <c r="B7" s="77">
        <v>2019</v>
      </c>
      <c r="C7" s="203" t="s">
        <v>262</v>
      </c>
      <c r="D7" t="s">
        <v>333</v>
      </c>
      <c r="E7" s="86">
        <f>VLOOKUP(C7,KPI_Ratios_HUL!$B$4:$H$24,3,FALSE)</f>
        <v>0.33213669123893563</v>
      </c>
    </row>
    <row r="8" spans="1:15" x14ac:dyDescent="0.25">
      <c r="A8" s="77" t="s">
        <v>232</v>
      </c>
      <c r="B8" s="77">
        <v>2019</v>
      </c>
      <c r="C8" s="203" t="s">
        <v>263</v>
      </c>
      <c r="D8" t="s">
        <v>333</v>
      </c>
      <c r="E8" s="86">
        <f>VLOOKUP(C8,KPI_Ratios_HUL!$B$4:$H$24,3,FALSE)</f>
        <v>0.88988154988958046</v>
      </c>
    </row>
    <row r="9" spans="1:15" x14ac:dyDescent="0.25">
      <c r="A9" s="77" t="s">
        <v>232</v>
      </c>
      <c r="B9" s="77">
        <v>2019</v>
      </c>
      <c r="C9" s="203" t="s">
        <v>266</v>
      </c>
      <c r="D9" t="s">
        <v>334</v>
      </c>
      <c r="E9" s="95">
        <f>VLOOKUP(C9,KPI_Ratios_HUL!$B$4:$H$24,3,FALSE)</f>
        <v>1.3746394369447328</v>
      </c>
    </row>
    <row r="10" spans="1:15" x14ac:dyDescent="0.25">
      <c r="A10" s="77" t="s">
        <v>232</v>
      </c>
      <c r="B10" s="77">
        <v>2019</v>
      </c>
      <c r="C10" s="204" t="s">
        <v>267</v>
      </c>
      <c r="D10" t="s">
        <v>334</v>
      </c>
      <c r="E10" s="95">
        <f>VLOOKUP(C10,KPI_Ratios_HUL!$B$4:$H$24,3,FALSE)</f>
        <v>1.0776508595823238</v>
      </c>
      <c r="F10" s="76"/>
    </row>
    <row r="11" spans="1:15" x14ac:dyDescent="0.25">
      <c r="A11" s="77" t="s">
        <v>232</v>
      </c>
      <c r="B11" s="77">
        <v>2019</v>
      </c>
      <c r="C11" s="204" t="s">
        <v>268</v>
      </c>
      <c r="D11" t="s">
        <v>334</v>
      </c>
      <c r="E11" s="95">
        <f>VLOOKUP(C11,KPI_Ratios_HUL!$B$4:$H$24,3,FALSE)</f>
        <v>7.1651090342679122E-2</v>
      </c>
      <c r="G11" s="34"/>
    </row>
    <row r="12" spans="1:15" x14ac:dyDescent="0.25">
      <c r="A12" s="77" t="s">
        <v>232</v>
      </c>
      <c r="B12" s="77">
        <v>2019</v>
      </c>
      <c r="C12" s="204" t="s">
        <v>270</v>
      </c>
      <c r="D12" t="s">
        <v>335</v>
      </c>
      <c r="E12" s="95">
        <f>VLOOKUP(C12,KPI_Ratios_HUL!$B$4:$H$24,3,FALSE)</f>
        <v>1.6613823715916298E-2</v>
      </c>
    </row>
    <row r="13" spans="1:15" x14ac:dyDescent="0.25">
      <c r="A13" s="77" t="s">
        <v>232</v>
      </c>
      <c r="B13" s="77">
        <v>2019</v>
      </c>
      <c r="C13" s="204" t="s">
        <v>302</v>
      </c>
      <c r="D13" t="s">
        <v>335</v>
      </c>
      <c r="E13" s="95">
        <f>VLOOKUP(C13,KPI_Ratios_HUL!$B$4:$H$24,3,FALSE)</f>
        <v>268.63636363636363</v>
      </c>
    </row>
    <row r="14" spans="1:15" x14ac:dyDescent="0.25">
      <c r="A14" s="77" t="s">
        <v>232</v>
      </c>
      <c r="B14" s="77">
        <v>2019</v>
      </c>
      <c r="C14" s="204" t="s">
        <v>317</v>
      </c>
      <c r="D14" t="s">
        <v>335</v>
      </c>
      <c r="E14" s="86">
        <f>VLOOKUP(C14,KPI_Ratios_HUL!$B$4:$H$24,3,FALSE)</f>
        <v>7.0320468087390628E-3</v>
      </c>
    </row>
    <row r="15" spans="1:15" x14ac:dyDescent="0.25">
      <c r="A15" s="77" t="s">
        <v>232</v>
      </c>
      <c r="B15" s="77">
        <v>2019</v>
      </c>
      <c r="C15" s="204" t="s">
        <v>306</v>
      </c>
      <c r="D15" t="s">
        <v>336</v>
      </c>
      <c r="E15" s="95">
        <f>VLOOKUP(C15,KPI_Ratios_HUL!$B$4:$H$24,3,FALSE)</f>
        <v>7.2632199724788675</v>
      </c>
    </row>
    <row r="16" spans="1:15" x14ac:dyDescent="0.25">
      <c r="A16" s="77" t="s">
        <v>232</v>
      </c>
      <c r="B16" s="77">
        <v>2019</v>
      </c>
      <c r="C16" s="204" t="s">
        <v>320</v>
      </c>
      <c r="D16" t="s">
        <v>336</v>
      </c>
      <c r="E16" s="95">
        <f>VLOOKUP(C16,KPI_Ratios_HUL!$B$4:$H$24,3,FALSE)</f>
        <v>25.150351887396035</v>
      </c>
    </row>
    <row r="17" spans="1:5" x14ac:dyDescent="0.25">
      <c r="A17" s="77" t="s">
        <v>232</v>
      </c>
      <c r="B17" s="77">
        <v>2019</v>
      </c>
      <c r="C17" s="204" t="s">
        <v>311</v>
      </c>
      <c r="D17" t="s">
        <v>336</v>
      </c>
      <c r="E17" s="95">
        <f>VLOOKUP(C17,KPI_Ratios_HUL!$B$4:$H$24,3,FALSE)</f>
        <v>0.66151919866444076</v>
      </c>
    </row>
    <row r="18" spans="1:5" x14ac:dyDescent="0.25">
      <c r="A18" s="77" t="s">
        <v>232</v>
      </c>
      <c r="B18" s="77">
        <v>2019</v>
      </c>
      <c r="C18" s="204" t="s">
        <v>312</v>
      </c>
      <c r="D18" t="s">
        <v>336</v>
      </c>
      <c r="E18" s="95">
        <f>VLOOKUP(C18,KPI_Ratios_HUL!$B$4:$H$24,3,FALSE)</f>
        <v>2.1545038502644487</v>
      </c>
    </row>
    <row r="19" spans="1:5" x14ac:dyDescent="0.25">
      <c r="A19" s="77" t="s">
        <v>232</v>
      </c>
      <c r="B19" s="77">
        <v>2019</v>
      </c>
      <c r="C19" s="204" t="s">
        <v>272</v>
      </c>
      <c r="D19" t="s">
        <v>336</v>
      </c>
      <c r="E19" s="97">
        <f>VLOOKUP(C19,KPI_Ratios_HUL!$B$4:$H$24,3,FALSE)</f>
        <v>-77.250975512774545</v>
      </c>
    </row>
    <row r="20" spans="1:5" x14ac:dyDescent="0.25">
      <c r="A20" s="77" t="s">
        <v>329</v>
      </c>
      <c r="B20" s="77">
        <v>2019</v>
      </c>
      <c r="C20" s="203" t="s">
        <v>257</v>
      </c>
      <c r="D20" t="s">
        <v>333</v>
      </c>
      <c r="E20" s="86">
        <f>VLOOKUP(C2,KPI_Ratios_Dabur!$B$4:$H$24,3,FALSE)</f>
        <v>0.49713525644406154</v>
      </c>
    </row>
    <row r="21" spans="1:5" x14ac:dyDescent="0.25">
      <c r="A21" s="77" t="s">
        <v>329</v>
      </c>
      <c r="B21" s="77">
        <v>2019</v>
      </c>
      <c r="C21" s="203" t="s">
        <v>258</v>
      </c>
      <c r="D21" t="s">
        <v>333</v>
      </c>
      <c r="E21" s="86">
        <f>VLOOKUP(C3,KPI_Ratios_Dabur!$B$4:$H$24,3,FALSE)</f>
        <v>0.23868253438102441</v>
      </c>
    </row>
    <row r="22" spans="1:5" x14ac:dyDescent="0.25">
      <c r="A22" s="77" t="s">
        <v>329</v>
      </c>
      <c r="B22" s="77">
        <v>2019</v>
      </c>
      <c r="C22" s="203" t="s">
        <v>259</v>
      </c>
      <c r="D22" t="s">
        <v>333</v>
      </c>
      <c r="E22" s="86">
        <f>VLOOKUP(C4,KPI_Ratios_Dabur!$B$4:$H$24,3,FALSE)</f>
        <v>0.21795137729182415</v>
      </c>
    </row>
    <row r="23" spans="1:5" x14ac:dyDescent="0.25">
      <c r="A23" s="77" t="s">
        <v>329</v>
      </c>
      <c r="B23" s="77">
        <v>2019</v>
      </c>
      <c r="C23" s="203" t="s">
        <v>260</v>
      </c>
      <c r="D23" t="s">
        <v>333</v>
      </c>
      <c r="E23" s="86">
        <f>VLOOKUP(C5,KPI_Ratios_Dabur!$B$4:$H$24,3,FALSE)</f>
        <v>0.1694880494078905</v>
      </c>
    </row>
    <row r="24" spans="1:5" x14ac:dyDescent="0.25">
      <c r="A24" s="77" t="s">
        <v>329</v>
      </c>
      <c r="B24" s="77">
        <v>2019</v>
      </c>
      <c r="C24" s="203" t="s">
        <v>261</v>
      </c>
      <c r="D24" t="s">
        <v>333</v>
      </c>
      <c r="E24" s="86">
        <f>VLOOKUP(C6,KPI_Ratios_Dabur!$B$4:$H$24,3,FALSE)</f>
        <v>0.25381467886849107</v>
      </c>
    </row>
    <row r="25" spans="1:5" x14ac:dyDescent="0.25">
      <c r="A25" s="77" t="s">
        <v>329</v>
      </c>
      <c r="B25" s="77">
        <v>2019</v>
      </c>
      <c r="C25" s="203" t="s">
        <v>262</v>
      </c>
      <c r="D25" t="s">
        <v>333</v>
      </c>
      <c r="E25" s="86">
        <f>VLOOKUP(C7,KPI_Ratios_Dabur!$B$4:$H$24,3,FALSE)</f>
        <v>0.16877432786389762</v>
      </c>
    </row>
    <row r="26" spans="1:5" x14ac:dyDescent="0.25">
      <c r="A26" s="77" t="s">
        <v>329</v>
      </c>
      <c r="B26" s="77">
        <v>2019</v>
      </c>
      <c r="C26" s="203" t="s">
        <v>263</v>
      </c>
      <c r="D26" t="s">
        <v>333</v>
      </c>
      <c r="E26" s="86">
        <f>VLOOKUP(C8,KPI_Ratios_Dabur!$B$4:$H$24,3,FALSE)</f>
        <v>0.32196740837175158</v>
      </c>
    </row>
    <row r="27" spans="1:5" x14ac:dyDescent="0.25">
      <c r="A27" s="77" t="s">
        <v>329</v>
      </c>
      <c r="B27" s="77">
        <v>2019</v>
      </c>
      <c r="C27" s="203" t="s">
        <v>266</v>
      </c>
      <c r="D27" t="s">
        <v>334</v>
      </c>
      <c r="E27" s="95">
        <f>VLOOKUP(C9,KPI_Ratios_Dabur!$B$4:$H$24,3,FALSE)</f>
        <v>1.348049663385094</v>
      </c>
    </row>
    <row r="28" spans="1:5" x14ac:dyDescent="0.25">
      <c r="A28" s="77" t="s">
        <v>329</v>
      </c>
      <c r="B28" s="77">
        <v>2019</v>
      </c>
      <c r="C28" s="204" t="s">
        <v>267</v>
      </c>
      <c r="D28" t="s">
        <v>334</v>
      </c>
      <c r="E28" s="95">
        <f>VLOOKUP(C10,KPI_Ratios_Dabur!$B$4:$H$24,3,FALSE)</f>
        <v>0.85918558363498987</v>
      </c>
    </row>
    <row r="29" spans="1:5" x14ac:dyDescent="0.25">
      <c r="A29" s="77" t="s">
        <v>329</v>
      </c>
      <c r="B29" s="77">
        <v>2019</v>
      </c>
      <c r="C29" s="204" t="s">
        <v>268</v>
      </c>
      <c r="D29" t="s">
        <v>334</v>
      </c>
      <c r="E29" s="95">
        <f>VLOOKUP(C11,KPI_Ratios_Dabur!$B$4:$H$24,3,FALSE)</f>
        <v>1.4178798711428367E-2</v>
      </c>
    </row>
    <row r="30" spans="1:5" x14ac:dyDescent="0.25">
      <c r="A30" s="77" t="s">
        <v>329</v>
      </c>
      <c r="B30" s="77">
        <v>2019</v>
      </c>
      <c r="C30" s="204" t="s">
        <v>270</v>
      </c>
      <c r="D30" t="s">
        <v>335</v>
      </c>
      <c r="E30" s="95">
        <f>VLOOKUP(C12,KPI_Ratios_Dabur!$B$4:$H$24,3,FALSE)</f>
        <v>9.2578923762065016E-2</v>
      </c>
    </row>
    <row r="31" spans="1:5" x14ac:dyDescent="0.25">
      <c r="A31" s="77" t="s">
        <v>329</v>
      </c>
      <c r="B31" s="77">
        <v>2019</v>
      </c>
      <c r="C31" s="204" t="s">
        <v>302</v>
      </c>
      <c r="D31" t="s">
        <v>335</v>
      </c>
      <c r="E31" s="95">
        <f>VLOOKUP(C13,KPI_Ratios_Dabur!$B$4:$H$24,3,FALSE)</f>
        <v>31.215005035246726</v>
      </c>
    </row>
    <row r="32" spans="1:5" x14ac:dyDescent="0.25">
      <c r="A32" s="77" t="s">
        <v>329</v>
      </c>
      <c r="B32" s="77">
        <v>2019</v>
      </c>
      <c r="C32" s="204" t="s">
        <v>317</v>
      </c>
      <c r="D32" t="s">
        <v>335</v>
      </c>
      <c r="E32" s="86">
        <f>VLOOKUP(C14,KPI_Ratios_Dabur!$B$4:$H$24,3,FALSE)</f>
        <v>6.2143222894422423E-2</v>
      </c>
    </row>
    <row r="33" spans="1:5" x14ac:dyDescent="0.25">
      <c r="A33" s="77" t="s">
        <v>329</v>
      </c>
      <c r="B33" s="77">
        <v>2019</v>
      </c>
      <c r="C33" s="204" t="s">
        <v>306</v>
      </c>
      <c r="D33" t="s">
        <v>336</v>
      </c>
      <c r="E33" s="95">
        <f>VLOOKUP(C15,KPI_Ratios_Dabur!$B$4:$H$24,3,FALSE)</f>
        <v>3.356634111807753</v>
      </c>
    </row>
    <row r="34" spans="1:5" x14ac:dyDescent="0.25">
      <c r="A34" s="77" t="s">
        <v>329</v>
      </c>
      <c r="B34" s="77">
        <v>2019</v>
      </c>
      <c r="C34" s="204" t="s">
        <v>320</v>
      </c>
      <c r="D34" t="s">
        <v>336</v>
      </c>
      <c r="E34" s="95">
        <f>VLOOKUP(C16,KPI_Ratios_Dabur!$B$4:$H$24,3,FALSE)</f>
        <v>11.084474292691798</v>
      </c>
    </row>
    <row r="35" spans="1:5" x14ac:dyDescent="0.25">
      <c r="A35" s="77" t="s">
        <v>329</v>
      </c>
      <c r="B35" s="77">
        <v>2019</v>
      </c>
      <c r="C35" s="204" t="s">
        <v>311</v>
      </c>
      <c r="D35" t="s">
        <v>336</v>
      </c>
      <c r="E35" s="95">
        <f>VLOOKUP(C17,KPI_Ratios_Dabur!$B$4:$H$24,3,FALSE)</f>
        <v>0.56039780162261188</v>
      </c>
    </row>
    <row r="36" spans="1:5" x14ac:dyDescent="0.25">
      <c r="A36" s="77" t="s">
        <v>329</v>
      </c>
      <c r="B36" s="77">
        <v>2019</v>
      </c>
      <c r="C36" s="204" t="s">
        <v>312</v>
      </c>
      <c r="D36" t="s">
        <v>336</v>
      </c>
      <c r="E36" s="95">
        <f>VLOOKUP(C18,KPI_Ratios_Dabur!$B$4:$H$24,3,FALSE)</f>
        <v>0.99578895652828447</v>
      </c>
    </row>
    <row r="37" spans="1:5" x14ac:dyDescent="0.25">
      <c r="A37" s="77" t="s">
        <v>329</v>
      </c>
      <c r="B37" s="77">
        <v>2019</v>
      </c>
      <c r="C37" s="204" t="s">
        <v>272</v>
      </c>
      <c r="D37" t="s">
        <v>336</v>
      </c>
      <c r="E37" s="97">
        <f>VLOOKUP(C19,KPI_Ratios_Dabur!$B$4:$H$24,3,FALSE)</f>
        <v>19.785106389171872</v>
      </c>
    </row>
    <row r="38" spans="1:5" x14ac:dyDescent="0.25">
      <c r="A38" s="77" t="s">
        <v>232</v>
      </c>
      <c r="B38" s="77">
        <v>2020</v>
      </c>
      <c r="C38" s="203" t="s">
        <v>257</v>
      </c>
      <c r="D38" t="s">
        <v>333</v>
      </c>
      <c r="E38" s="86">
        <f>VLOOKUP(C2,KPI_Ratios_HUL!$B$4:$H$24,4,FALSE)</f>
        <v>0.54103511550159611</v>
      </c>
    </row>
    <row r="39" spans="1:5" x14ac:dyDescent="0.25">
      <c r="A39" s="77" t="s">
        <v>232</v>
      </c>
      <c r="B39" s="77">
        <v>2020</v>
      </c>
      <c r="C39" s="203" t="s">
        <v>258</v>
      </c>
      <c r="D39" t="s">
        <v>333</v>
      </c>
      <c r="E39" s="86">
        <f>VLOOKUP(C3,KPI_Ratios_HUL!$B$4:$H$24,4,FALSE)</f>
        <v>0.26375587562526709</v>
      </c>
    </row>
    <row r="40" spans="1:5" x14ac:dyDescent="0.25">
      <c r="A40" s="77" t="s">
        <v>232</v>
      </c>
      <c r="B40" s="77">
        <v>2020</v>
      </c>
      <c r="C40" s="203" t="s">
        <v>259</v>
      </c>
      <c r="D40" t="s">
        <v>333</v>
      </c>
      <c r="E40" s="86">
        <f>VLOOKUP(C4,KPI_Ratios_HUL!$B$4:$H$24,4,FALSE)</f>
        <v>0.23856923811678354</v>
      </c>
    </row>
    <row r="41" spans="1:5" x14ac:dyDescent="0.25">
      <c r="A41" s="77" t="s">
        <v>232</v>
      </c>
      <c r="B41" s="77">
        <v>2020</v>
      </c>
      <c r="C41" s="203" t="s">
        <v>260</v>
      </c>
      <c r="D41" t="s">
        <v>333</v>
      </c>
      <c r="E41" s="86">
        <f>VLOOKUP(C5,KPI_Ratios_HUL!$B$4:$H$24,4,FALSE)</f>
        <v>0.16982128044642184</v>
      </c>
    </row>
    <row r="42" spans="1:5" x14ac:dyDescent="0.25">
      <c r="A42" s="77" t="s">
        <v>232</v>
      </c>
      <c r="B42" s="77">
        <v>2020</v>
      </c>
      <c r="C42" s="203" t="s">
        <v>261</v>
      </c>
      <c r="D42" t="s">
        <v>333</v>
      </c>
      <c r="E42" s="86">
        <f>VLOOKUP(C6,KPI_Ratios_HUL!$B$4:$H$24,4,FALSE)</f>
        <v>0.83764180769946062</v>
      </c>
    </row>
    <row r="43" spans="1:5" x14ac:dyDescent="0.25">
      <c r="A43" s="77" t="s">
        <v>232</v>
      </c>
      <c r="B43" s="77">
        <v>2020</v>
      </c>
      <c r="C43" s="203" t="s">
        <v>262</v>
      </c>
      <c r="D43" t="s">
        <v>333</v>
      </c>
      <c r="E43" s="86">
        <f>VLOOKUP(C7,KPI_Ratios_HUL!$B$4:$H$24,4,FALSE)</f>
        <v>0.34840905574751174</v>
      </c>
    </row>
    <row r="44" spans="1:5" x14ac:dyDescent="0.25">
      <c r="A44" s="77" t="s">
        <v>232</v>
      </c>
      <c r="B44" s="77">
        <v>2020</v>
      </c>
      <c r="C44" s="203" t="s">
        <v>263</v>
      </c>
      <c r="D44" t="s">
        <v>333</v>
      </c>
      <c r="E44" s="86">
        <f>VLOOKUP(C8,KPI_Ratios_HUL!$B$4:$H$24,4,FALSE)</f>
        <v>0.87587670727205613</v>
      </c>
    </row>
    <row r="45" spans="1:5" x14ac:dyDescent="0.25">
      <c r="A45" s="77" t="s">
        <v>232</v>
      </c>
      <c r="B45" s="77">
        <v>2020</v>
      </c>
      <c r="C45" s="203" t="s">
        <v>266</v>
      </c>
      <c r="D45" t="s">
        <v>334</v>
      </c>
      <c r="E45" s="95">
        <f>VLOOKUP(C9,KPI_Ratios_HUL!$B$4:$H$24,4,FALSE)</f>
        <v>1.3224213802726199</v>
      </c>
    </row>
    <row r="46" spans="1:5" x14ac:dyDescent="0.25">
      <c r="A46" s="77" t="s">
        <v>232</v>
      </c>
      <c r="B46" s="77">
        <v>2020</v>
      </c>
      <c r="C46" s="204" t="s">
        <v>267</v>
      </c>
      <c r="D46" t="s">
        <v>334</v>
      </c>
      <c r="E46" s="95">
        <f>VLOOKUP(C10,KPI_Ratios_HUL!$B$4:$H$24,4,FALSE)</f>
        <v>1.0254373725448105</v>
      </c>
    </row>
    <row r="47" spans="1:5" x14ac:dyDescent="0.25">
      <c r="A47" s="77" t="s">
        <v>232</v>
      </c>
      <c r="B47" s="77">
        <v>2020</v>
      </c>
      <c r="C47" s="204" t="s">
        <v>268</v>
      </c>
      <c r="D47" t="s">
        <v>334</v>
      </c>
      <c r="E47" s="95">
        <f>VLOOKUP(C11,KPI_Ratios_HUL!$B$4:$H$24,4,FALSE)</f>
        <v>0.34517548567135342</v>
      </c>
    </row>
    <row r="48" spans="1:5" x14ac:dyDescent="0.25">
      <c r="A48" s="77" t="s">
        <v>232</v>
      </c>
      <c r="B48" s="77">
        <v>2020</v>
      </c>
      <c r="C48" s="204" t="s">
        <v>270</v>
      </c>
      <c r="D48" t="s">
        <v>335</v>
      </c>
      <c r="E48" s="95">
        <f>VLOOKUP(C12,KPI_Ratios_HUL!$B$4:$H$24,4,FALSE)</f>
        <v>0.10586951249090468</v>
      </c>
    </row>
    <row r="49" spans="1:5" x14ac:dyDescent="0.25">
      <c r="A49" s="77" t="s">
        <v>232</v>
      </c>
      <c r="B49" s="77">
        <v>2020</v>
      </c>
      <c r="C49" s="204" t="s">
        <v>302</v>
      </c>
      <c r="D49" t="s">
        <v>335</v>
      </c>
      <c r="E49" s="95">
        <f>VLOOKUP(C13,KPI_Ratios_HUL!$B$4:$H$24,4,FALSE)</f>
        <v>80.432203389830505</v>
      </c>
    </row>
    <row r="50" spans="1:5" x14ac:dyDescent="0.25">
      <c r="A50" s="77" t="s">
        <v>232</v>
      </c>
      <c r="B50" s="77">
        <v>2020</v>
      </c>
      <c r="C50" s="204" t="s">
        <v>317</v>
      </c>
      <c r="D50" t="s">
        <v>335</v>
      </c>
      <c r="E50" s="86">
        <f>VLOOKUP(C14,KPI_Ratios_HUL!$B$4:$H$24,4,FALSE)</f>
        <v>4.3318612613506675E-2</v>
      </c>
    </row>
    <row r="51" spans="1:5" x14ac:dyDescent="0.25">
      <c r="A51" s="77" t="s">
        <v>232</v>
      </c>
      <c r="B51" s="77">
        <v>2020</v>
      </c>
      <c r="C51" s="204" t="s">
        <v>306</v>
      </c>
      <c r="D51" t="s">
        <v>336</v>
      </c>
      <c r="E51" s="95">
        <f>VLOOKUP(C15,KPI_Ratios_HUL!$B$4:$H$24,4,FALSE)</f>
        <v>6.8372963864444865</v>
      </c>
    </row>
    <row r="52" spans="1:5" x14ac:dyDescent="0.25">
      <c r="A52" s="77" t="s">
        <v>232</v>
      </c>
      <c r="B52" s="77">
        <v>2020</v>
      </c>
      <c r="C52" s="204" t="s">
        <v>320</v>
      </c>
      <c r="D52" t="s">
        <v>336</v>
      </c>
      <c r="E52" s="95">
        <f>VLOOKUP(C16,KPI_Ratios_HUL!$B$4:$H$24,4,FALSE)</f>
        <v>26.835075885328838</v>
      </c>
    </row>
    <row r="53" spans="1:5" x14ac:dyDescent="0.25">
      <c r="A53" s="77" t="s">
        <v>232</v>
      </c>
      <c r="B53" s="77">
        <v>2020</v>
      </c>
      <c r="C53" s="204" t="s">
        <v>311</v>
      </c>
      <c r="D53" t="s">
        <v>336</v>
      </c>
      <c r="E53" s="95">
        <f>VLOOKUP(C17,KPI_Ratios_HUL!$B$4:$H$24,4,FALSE)</f>
        <v>0.86710535241842479</v>
      </c>
    </row>
    <row r="54" spans="1:5" x14ac:dyDescent="0.25">
      <c r="A54" s="77" t="s">
        <v>232</v>
      </c>
      <c r="B54" s="77">
        <v>2020</v>
      </c>
      <c r="C54" s="204" t="s">
        <v>312</v>
      </c>
      <c r="D54" t="s">
        <v>336</v>
      </c>
      <c r="E54" s="95">
        <f>VLOOKUP(C18,KPI_Ratios_HUL!$B$4:$H$24,4,FALSE)</f>
        <v>2.051621886442164</v>
      </c>
    </row>
    <row r="55" spans="1:5" x14ac:dyDescent="0.25">
      <c r="A55" s="77" t="s">
        <v>329</v>
      </c>
      <c r="B55" s="77">
        <v>2020</v>
      </c>
      <c r="C55" s="204" t="s">
        <v>272</v>
      </c>
      <c r="D55" t="s">
        <v>336</v>
      </c>
      <c r="E55" s="97">
        <f>VLOOKUP(C19,KPI_Ratios_HUL!$B$4:$H$24,4,FALSE)</f>
        <v>-80.35206549848607</v>
      </c>
    </row>
    <row r="56" spans="1:5" x14ac:dyDescent="0.25">
      <c r="A56" s="77" t="s">
        <v>329</v>
      </c>
      <c r="B56" s="77">
        <v>2020</v>
      </c>
      <c r="C56" s="203" t="s">
        <v>257</v>
      </c>
      <c r="D56" t="s">
        <v>333</v>
      </c>
      <c r="E56" s="86">
        <f>VLOOKUP(C2,KPI_Ratios_Dabur!$B$3:$H$24,4,FALSE)</f>
        <v>0.50120697321450114</v>
      </c>
    </row>
    <row r="57" spans="1:5" x14ac:dyDescent="0.25">
      <c r="A57" s="77" t="s">
        <v>329</v>
      </c>
      <c r="B57" s="77">
        <v>2020</v>
      </c>
      <c r="C57" s="203" t="s">
        <v>258</v>
      </c>
      <c r="D57" t="s">
        <v>333</v>
      </c>
      <c r="E57" s="86">
        <f>VLOOKUP(C3,KPI_Ratios_Dabur!$B$3:$H$24,4,FALSE)</f>
        <v>0.2410074463525973</v>
      </c>
    </row>
    <row r="58" spans="1:5" x14ac:dyDescent="0.25">
      <c r="A58" s="77" t="s">
        <v>329</v>
      </c>
      <c r="B58" s="77">
        <v>2020</v>
      </c>
      <c r="C58" s="203" t="s">
        <v>259</v>
      </c>
      <c r="D58" t="s">
        <v>333</v>
      </c>
      <c r="E58" s="86">
        <f>VLOOKUP(C4,KPI_Ratios_Dabur!$B$3:$H$24,4,FALSE)</f>
        <v>0.21567881759136198</v>
      </c>
    </row>
    <row r="59" spans="1:5" x14ac:dyDescent="0.25">
      <c r="A59" s="77" t="s">
        <v>329</v>
      </c>
      <c r="B59" s="77">
        <v>2020</v>
      </c>
      <c r="C59" s="203" t="s">
        <v>260</v>
      </c>
      <c r="D59" t="s">
        <v>333</v>
      </c>
      <c r="E59" s="86">
        <f>VLOOKUP(C5,KPI_Ratios_Dabur!$B$3:$H$24,4,FALSE)</f>
        <v>0.16635893924231293</v>
      </c>
    </row>
    <row r="60" spans="1:5" x14ac:dyDescent="0.25">
      <c r="A60" s="77" t="s">
        <v>329</v>
      </c>
      <c r="B60" s="77">
        <v>2020</v>
      </c>
      <c r="C60" s="203" t="s">
        <v>261</v>
      </c>
      <c r="D60" t="s">
        <v>333</v>
      </c>
      <c r="E60" s="86">
        <f>VLOOKUP(C6,KPI_Ratios_Dabur!$B$3:$H$24,4,FALSE)</f>
        <v>0.23533331653836159</v>
      </c>
    </row>
    <row r="61" spans="1:5" x14ac:dyDescent="0.25">
      <c r="A61" s="77" t="s">
        <v>329</v>
      </c>
      <c r="B61" s="77">
        <v>2020</v>
      </c>
      <c r="C61" s="203" t="s">
        <v>262</v>
      </c>
      <c r="D61" t="s">
        <v>333</v>
      </c>
      <c r="E61" s="86">
        <f>VLOOKUP(C7,KPI_Ratios_Dabur!$B$3:$H$24,4,FALSE)</f>
        <v>0.16277314207181887</v>
      </c>
    </row>
    <row r="62" spans="1:5" x14ac:dyDescent="0.25">
      <c r="A62" s="77" t="s">
        <v>329</v>
      </c>
      <c r="B62" s="77">
        <v>2020</v>
      </c>
      <c r="C62" s="203" t="s">
        <v>263</v>
      </c>
      <c r="D62" t="s">
        <v>333</v>
      </c>
      <c r="E62" s="86">
        <f>VLOOKUP(C8,KPI_Ratios_Dabur!$B$3:$H$24,4,FALSE)</f>
        <v>0.2724447869633812</v>
      </c>
    </row>
    <row r="63" spans="1:5" x14ac:dyDescent="0.25">
      <c r="A63" s="77" t="s">
        <v>329</v>
      </c>
      <c r="B63" s="77">
        <v>2020</v>
      </c>
      <c r="C63" s="203" t="s">
        <v>266</v>
      </c>
      <c r="D63" t="s">
        <v>334</v>
      </c>
      <c r="E63" s="95">
        <f>VLOOKUP(C9,KPI_Ratios_Dabur!$B$3:$H$24,4,FALSE)</f>
        <v>1.9807214637076485</v>
      </c>
    </row>
    <row r="64" spans="1:5" x14ac:dyDescent="0.25">
      <c r="A64" s="77" t="s">
        <v>329</v>
      </c>
      <c r="B64" s="77">
        <v>2020</v>
      </c>
      <c r="C64" s="204" t="s">
        <v>267</v>
      </c>
      <c r="D64" t="s">
        <v>334</v>
      </c>
      <c r="E64" s="95">
        <f>VLOOKUP(C10,KPI_Ratios_Dabur!$B$3:$H$24,4,FALSE)</f>
        <v>1.420803772911019</v>
      </c>
    </row>
    <row r="65" spans="1:5" x14ac:dyDescent="0.25">
      <c r="A65" s="77" t="s">
        <v>329</v>
      </c>
      <c r="B65" s="77">
        <v>2020</v>
      </c>
      <c r="C65" s="204" t="s">
        <v>268</v>
      </c>
      <c r="D65" t="s">
        <v>334</v>
      </c>
      <c r="E65" s="95">
        <f>VLOOKUP(C11,KPI_Ratios_Dabur!$B$3:$H$24,4,FALSE)</f>
        <v>3.7233956199165544E-2</v>
      </c>
    </row>
    <row r="66" spans="1:5" x14ac:dyDescent="0.25">
      <c r="A66" s="77" t="s">
        <v>329</v>
      </c>
      <c r="B66" s="77">
        <v>2020</v>
      </c>
      <c r="C66" s="204" t="s">
        <v>270</v>
      </c>
      <c r="D66" t="s">
        <v>335</v>
      </c>
      <c r="E66" s="95">
        <f>VLOOKUP(C12,KPI_Ratios_Dabur!$B$3:$H$24,4,FALSE)</f>
        <v>7.0327496420619043E-2</v>
      </c>
    </row>
    <row r="67" spans="1:5" x14ac:dyDescent="0.25">
      <c r="A67" s="77" t="s">
        <v>329</v>
      </c>
      <c r="B67" s="77">
        <v>2020</v>
      </c>
      <c r="C67" s="204" t="s">
        <v>302</v>
      </c>
      <c r="D67" t="s">
        <v>335</v>
      </c>
      <c r="E67" s="95">
        <f>VLOOKUP(C13,KPI_Ratios_Dabur!$B$3:$H$24,4,FALSE)</f>
        <v>37.892208316511955</v>
      </c>
    </row>
    <row r="68" spans="1:5" x14ac:dyDescent="0.25">
      <c r="A68" s="77" t="s">
        <v>329</v>
      </c>
      <c r="B68" s="77">
        <v>2020</v>
      </c>
      <c r="C68" s="204" t="s">
        <v>317</v>
      </c>
      <c r="D68" t="s">
        <v>335</v>
      </c>
      <c r="E68" s="86">
        <f>VLOOKUP(C14,KPI_Ratios_Dabur!$B$3:$H$24,4,FALSE)</f>
        <v>4.9939010114378742E-2</v>
      </c>
    </row>
    <row r="69" spans="1:5" x14ac:dyDescent="0.25">
      <c r="A69" s="77" t="s">
        <v>329</v>
      </c>
      <c r="B69" s="77">
        <v>2020</v>
      </c>
      <c r="C69" s="204" t="s">
        <v>306</v>
      </c>
      <c r="D69" t="s">
        <v>336</v>
      </c>
      <c r="E69" s="95">
        <f>VLOOKUP(C15,KPI_Ratios_Dabur!$B$3:$H$24,4,FALSE)</f>
        <v>3.2396477743367784</v>
      </c>
    </row>
    <row r="70" spans="1:5" x14ac:dyDescent="0.25">
      <c r="A70" s="77" t="s">
        <v>329</v>
      </c>
      <c r="B70" s="77">
        <v>2020</v>
      </c>
      <c r="C70" s="204" t="s">
        <v>320</v>
      </c>
      <c r="D70" t="s">
        <v>336</v>
      </c>
      <c r="E70" s="95">
        <f>VLOOKUP(C16,KPI_Ratios_Dabur!$B$3:$H$24,4,FALSE)</f>
        <v>10.566135542808585</v>
      </c>
    </row>
    <row r="71" spans="1:5" x14ac:dyDescent="0.25">
      <c r="A71" s="77" t="s">
        <v>329</v>
      </c>
      <c r="B71" s="77">
        <v>2020</v>
      </c>
      <c r="C71" s="204" t="s">
        <v>311</v>
      </c>
      <c r="D71" t="s">
        <v>336</v>
      </c>
      <c r="E71" s="95">
        <f>VLOOKUP(C17,KPI_Ratios_Dabur!$B$3:$H$24,4,FALSE)</f>
        <v>0.45930323599697714</v>
      </c>
    </row>
    <row r="72" spans="1:5" x14ac:dyDescent="0.25">
      <c r="A72" s="77" t="s">
        <v>329</v>
      </c>
      <c r="B72" s="77">
        <v>2020</v>
      </c>
      <c r="C72" s="204" t="s">
        <v>312</v>
      </c>
      <c r="D72" t="s">
        <v>336</v>
      </c>
      <c r="E72" s="95">
        <f>VLOOKUP(C18,KPI_Ratios_Dabur!$B$3:$H$24,4,FALSE)</f>
        <v>0.97844541936354201</v>
      </c>
    </row>
    <row r="73" spans="1:5" x14ac:dyDescent="0.25">
      <c r="A73" s="77" t="s">
        <v>329</v>
      </c>
      <c r="B73" s="77">
        <v>2020</v>
      </c>
      <c r="C73" s="204" t="s">
        <v>272</v>
      </c>
      <c r="D73" t="s">
        <v>336</v>
      </c>
      <c r="E73" s="97">
        <f>VLOOKUP(C19,KPI_Ratios_Dabur!$B$3:$H$24,4,FALSE)</f>
        <v>23.720328378418159</v>
      </c>
    </row>
    <row r="74" spans="1:5" x14ac:dyDescent="0.25">
      <c r="A74" s="77" t="s">
        <v>232</v>
      </c>
      <c r="B74" s="77">
        <v>2021</v>
      </c>
      <c r="C74" s="203" t="s">
        <v>257</v>
      </c>
      <c r="D74" t="s">
        <v>333</v>
      </c>
      <c r="E74" s="86">
        <f>VLOOKUP(C2,KPI_Ratios_HUL!$B$4:$H$24,5,FALSE)</f>
        <v>0.52904652547418562</v>
      </c>
    </row>
    <row r="75" spans="1:5" x14ac:dyDescent="0.25">
      <c r="A75" s="77" t="s">
        <v>232</v>
      </c>
      <c r="B75" s="77">
        <v>2021</v>
      </c>
      <c r="C75" s="203" t="s">
        <v>258</v>
      </c>
      <c r="D75" t="s">
        <v>333</v>
      </c>
      <c r="E75" s="86">
        <f>VLOOKUP(C3,KPI_Ratios_HUL!$B$4:$H$24,5,FALSE)</f>
        <v>0.25593263587649911</v>
      </c>
    </row>
    <row r="76" spans="1:5" x14ac:dyDescent="0.25">
      <c r="A76" s="77" t="s">
        <v>232</v>
      </c>
      <c r="B76" s="77">
        <v>2021</v>
      </c>
      <c r="C76" s="203" t="s">
        <v>259</v>
      </c>
      <c r="D76" t="s">
        <v>333</v>
      </c>
      <c r="E76" s="86">
        <f>VLOOKUP(C4,KPI_Ratios_HUL!$B$4:$H$24,5,FALSE)</f>
        <v>0.23309517734115845</v>
      </c>
    </row>
    <row r="77" spans="1:5" x14ac:dyDescent="0.25">
      <c r="A77" s="77" t="s">
        <v>232</v>
      </c>
      <c r="B77" s="77">
        <v>2021</v>
      </c>
      <c r="C77" s="203" t="s">
        <v>260</v>
      </c>
      <c r="D77" t="s">
        <v>333</v>
      </c>
      <c r="E77" s="86">
        <f>VLOOKUP(C5,KPI_Ratios_HUL!$B$4:$H$24,5,FALSE)</f>
        <v>0.17009015905418048</v>
      </c>
    </row>
    <row r="78" spans="1:5" x14ac:dyDescent="0.25">
      <c r="A78" s="77" t="s">
        <v>232</v>
      </c>
      <c r="B78" s="77">
        <v>2021</v>
      </c>
      <c r="C78" s="203" t="s">
        <v>261</v>
      </c>
      <c r="D78" t="s">
        <v>333</v>
      </c>
      <c r="E78" s="86">
        <f>VLOOKUP(C6,KPI_Ratios_HUL!$B$4:$H$24,5,FALSE)</f>
        <v>0.28598498391133359</v>
      </c>
    </row>
    <row r="79" spans="1:5" x14ac:dyDescent="0.25">
      <c r="A79" s="77" t="s">
        <v>232</v>
      </c>
      <c r="B79" s="77">
        <v>2021</v>
      </c>
      <c r="C79" s="203" t="s">
        <v>262</v>
      </c>
      <c r="D79" t="s">
        <v>333</v>
      </c>
      <c r="E79" s="86">
        <f>VLOOKUP(C7,KPI_Ratios_HUL!$B$4:$H$24,5,FALSE)</f>
        <v>0.17993476549319537</v>
      </c>
    </row>
    <row r="80" spans="1:5" x14ac:dyDescent="0.25">
      <c r="A80" s="77" t="s">
        <v>232</v>
      </c>
      <c r="B80" s="77">
        <v>2021</v>
      </c>
      <c r="C80" s="203" t="s">
        <v>263</v>
      </c>
      <c r="D80" t="s">
        <v>333</v>
      </c>
      <c r="E80" s="86">
        <f>VLOOKUP(C8,KPI_Ratios_HUL!$B$4:$H$24,5,FALSE)</f>
        <v>0.1901342491414299</v>
      </c>
    </row>
    <row r="81" spans="1:5" x14ac:dyDescent="0.25">
      <c r="A81" s="77" t="s">
        <v>232</v>
      </c>
      <c r="B81" s="77">
        <v>2021</v>
      </c>
      <c r="C81" s="203" t="s">
        <v>266</v>
      </c>
      <c r="D81" t="s">
        <v>334</v>
      </c>
      <c r="E81" s="87">
        <f>VLOOKUP(C9,KPI_Ratios_HUL!$B$4:$H$24,5,FALSE)</f>
        <v>1.2804647392596595</v>
      </c>
    </row>
    <row r="82" spans="1:5" x14ac:dyDescent="0.25">
      <c r="A82" s="77" t="s">
        <v>232</v>
      </c>
      <c r="B82" s="77">
        <v>2021</v>
      </c>
      <c r="C82" s="204" t="s">
        <v>267</v>
      </c>
      <c r="D82" t="s">
        <v>334</v>
      </c>
      <c r="E82" s="87">
        <f>VLOOKUP(C10,KPI_Ratios_HUL!$B$4:$H$24,5,FALSE)</f>
        <v>0.95811942718184273</v>
      </c>
    </row>
    <row r="83" spans="1:5" x14ac:dyDescent="0.25">
      <c r="A83" s="77" t="s">
        <v>232</v>
      </c>
      <c r="B83" s="77">
        <v>2021</v>
      </c>
      <c r="C83" s="204" t="s">
        <v>268</v>
      </c>
      <c r="D83" t="s">
        <v>334</v>
      </c>
      <c r="E83" s="87">
        <f>VLOOKUP(C11,KPI_Ratios_HUL!$B$4:$H$24,5,FALSE)</f>
        <v>0.16590110780870035</v>
      </c>
    </row>
    <row r="84" spans="1:5" x14ac:dyDescent="0.25">
      <c r="A84" s="77" t="s">
        <v>232</v>
      </c>
      <c r="B84" s="77">
        <v>2021</v>
      </c>
      <c r="C84" s="204" t="s">
        <v>270</v>
      </c>
      <c r="D84" t="s">
        <v>335</v>
      </c>
      <c r="E84" s="87">
        <f>VLOOKUP(C12,KPI_Ratios_HUL!$B$4:$H$24,5,FALSE)</f>
        <v>2.1868578856879272E-2</v>
      </c>
    </row>
    <row r="85" spans="1:5" x14ac:dyDescent="0.25">
      <c r="A85" s="77" t="s">
        <v>232</v>
      </c>
      <c r="B85" s="77">
        <v>2021</v>
      </c>
      <c r="C85" s="204" t="s">
        <v>302</v>
      </c>
      <c r="D85" t="s">
        <v>335</v>
      </c>
      <c r="E85" s="95">
        <f>VLOOKUP(C13,KPI_Ratios_HUL!$B$4:$H$24,5,FALSE)</f>
        <v>93.692307692307693</v>
      </c>
    </row>
    <row r="86" spans="1:5" x14ac:dyDescent="0.25">
      <c r="A86" s="77" t="s">
        <v>232</v>
      </c>
      <c r="B86" s="77">
        <v>2021</v>
      </c>
      <c r="C86" s="204" t="s">
        <v>317</v>
      </c>
      <c r="D86" t="s">
        <v>335</v>
      </c>
      <c r="E86" s="86">
        <f>VLOOKUP(C14,KPI_Ratios_HUL!$B$4:$H$24,5,FALSE)</f>
        <v>1.5169364573788851E-2</v>
      </c>
    </row>
    <row r="87" spans="1:5" x14ac:dyDescent="0.25">
      <c r="A87" s="77" t="s">
        <v>232</v>
      </c>
      <c r="B87" s="77">
        <v>2021</v>
      </c>
      <c r="C87" s="204" t="s">
        <v>306</v>
      </c>
      <c r="D87" t="s">
        <v>336</v>
      </c>
      <c r="E87" s="95">
        <f>VLOOKUP(C15,KPI_Ratios_HUL!$B$4:$H$24,5,FALSE)</f>
        <v>6.9801449732114715</v>
      </c>
    </row>
    <row r="88" spans="1:5" x14ac:dyDescent="0.25">
      <c r="A88" s="77" t="s">
        <v>232</v>
      </c>
      <c r="B88" s="77">
        <v>2021</v>
      </c>
      <c r="C88" s="204" t="s">
        <v>320</v>
      </c>
      <c r="D88" t="s">
        <v>336</v>
      </c>
      <c r="E88" s="95">
        <f>VLOOKUP(C16,KPI_Ratios_HUL!$B$4:$H$24,5,FALSE)</f>
        <v>32.355005159958722</v>
      </c>
    </row>
    <row r="89" spans="1:5" x14ac:dyDescent="0.25">
      <c r="A89" s="77" t="s">
        <v>232</v>
      </c>
      <c r="B89" s="77">
        <v>2021</v>
      </c>
      <c r="C89" s="204" t="s">
        <v>311</v>
      </c>
      <c r="D89" t="s">
        <v>336</v>
      </c>
      <c r="E89" s="95">
        <f>VLOOKUP(C17,KPI_Ratios_HUL!$B$4:$H$24,5,FALSE)</f>
        <v>0.87176348166738082</v>
      </c>
    </row>
    <row r="90" spans="1:5" x14ac:dyDescent="0.25">
      <c r="A90" s="77" t="s">
        <v>232</v>
      </c>
      <c r="B90" s="77">
        <v>2021</v>
      </c>
      <c r="C90" s="204" t="s">
        <v>312</v>
      </c>
      <c r="D90" t="s">
        <v>336</v>
      </c>
      <c r="E90" s="95">
        <f>VLOOKUP(C18,KPI_Ratios_HUL!$B$4:$H$24,5,FALSE)</f>
        <v>1.0578787537959735</v>
      </c>
    </row>
    <row r="91" spans="1:5" x14ac:dyDescent="0.25">
      <c r="A91" s="77" t="s">
        <v>232</v>
      </c>
      <c r="B91" s="77">
        <v>2021</v>
      </c>
      <c r="C91" s="204" t="s">
        <v>272</v>
      </c>
      <c r="D91" t="s">
        <v>336</v>
      </c>
      <c r="E91" s="97">
        <f>VLOOKUP(C19,KPI_Ratios_HUL!$B$4:$H$24,5,FALSE)</f>
        <v>-71.044958034292307</v>
      </c>
    </row>
    <row r="92" spans="1:5" x14ac:dyDescent="0.25">
      <c r="A92" s="77" t="s">
        <v>329</v>
      </c>
      <c r="B92" s="77">
        <v>2021</v>
      </c>
      <c r="C92" s="203" t="s">
        <v>257</v>
      </c>
      <c r="D92" t="s">
        <v>333</v>
      </c>
      <c r="E92" s="86">
        <f>VLOOKUP(C2,KPI_Ratios_Dabur!$B$3:$H$24,5,FALSE)</f>
        <v>0.50072320153948324</v>
      </c>
    </row>
    <row r="93" spans="1:5" x14ac:dyDescent="0.25">
      <c r="A93" s="77" t="s">
        <v>329</v>
      </c>
      <c r="B93" s="77">
        <v>2021</v>
      </c>
      <c r="C93" s="203" t="s">
        <v>258</v>
      </c>
      <c r="D93" t="s">
        <v>333</v>
      </c>
      <c r="E93" s="86">
        <f>VLOOKUP(C3,KPI_Ratios_Dabur!$B$3:$H$24,5,FALSE)</f>
        <v>0.24336385456485027</v>
      </c>
    </row>
    <row r="94" spans="1:5" x14ac:dyDescent="0.25">
      <c r="A94" s="77" t="s">
        <v>329</v>
      </c>
      <c r="B94" s="77">
        <v>2021</v>
      </c>
      <c r="C94" s="203" t="s">
        <v>259</v>
      </c>
      <c r="D94" t="s">
        <v>333</v>
      </c>
      <c r="E94" s="86">
        <f>VLOOKUP(C4,KPI_Ratios_Dabur!$B$3:$H$24,5,FALSE)</f>
        <v>0.21824998823424832</v>
      </c>
    </row>
    <row r="95" spans="1:5" x14ac:dyDescent="0.25">
      <c r="A95" s="77" t="s">
        <v>329</v>
      </c>
      <c r="B95" s="77">
        <v>2021</v>
      </c>
      <c r="C95" s="203" t="s">
        <v>260</v>
      </c>
      <c r="D95" t="s">
        <v>333</v>
      </c>
      <c r="E95" s="86">
        <f>VLOOKUP(C5,KPI_Ratios_Dabur!$B$3:$H$24,5,FALSE)</f>
        <v>0.17726543012973708</v>
      </c>
    </row>
    <row r="96" spans="1:5" x14ac:dyDescent="0.25">
      <c r="A96" s="77" t="s">
        <v>329</v>
      </c>
      <c r="B96" s="77">
        <v>2021</v>
      </c>
      <c r="C96" s="203" t="s">
        <v>261</v>
      </c>
      <c r="D96" t="s">
        <v>333</v>
      </c>
      <c r="E96" s="86">
        <f>VLOOKUP(C6,KPI_Ratios_Dabur!$B$3:$H$24,5,FALSE)</f>
        <v>0.23635464841034615</v>
      </c>
    </row>
    <row r="97" spans="1:5" x14ac:dyDescent="0.25">
      <c r="A97" s="77" t="s">
        <v>329</v>
      </c>
      <c r="B97" s="77">
        <v>2021</v>
      </c>
      <c r="C97" s="203" t="s">
        <v>262</v>
      </c>
      <c r="D97" t="s">
        <v>333</v>
      </c>
      <c r="E97" s="86">
        <f>VLOOKUP(C7,KPI_Ratios_Dabur!$B$3:$H$24,5,FALSE)</f>
        <v>0.1678073613667348</v>
      </c>
    </row>
    <row r="98" spans="1:5" x14ac:dyDescent="0.25">
      <c r="A98" s="77" t="s">
        <v>329</v>
      </c>
      <c r="B98" s="77">
        <v>2021</v>
      </c>
      <c r="C98" s="203" t="s">
        <v>263</v>
      </c>
      <c r="D98" t="s">
        <v>333</v>
      </c>
      <c r="E98" s="86">
        <f>VLOOKUP(C8,KPI_Ratios_Dabur!$B$3:$H$24,5,FALSE)</f>
        <v>0.26372372342011952</v>
      </c>
    </row>
    <row r="99" spans="1:5" x14ac:dyDescent="0.25">
      <c r="A99" s="77" t="s">
        <v>329</v>
      </c>
      <c r="B99" s="77">
        <v>2021</v>
      </c>
      <c r="C99" s="203" t="s">
        <v>266</v>
      </c>
      <c r="D99" t="s">
        <v>334</v>
      </c>
      <c r="E99" s="95">
        <f>VLOOKUP(C9,KPI_Ratios_Dabur!$B$3:$H$24,5,FALSE)</f>
        <v>1.6276860053370776</v>
      </c>
    </row>
    <row r="100" spans="1:5" x14ac:dyDescent="0.25">
      <c r="A100" s="77" t="s">
        <v>329</v>
      </c>
      <c r="B100" s="77">
        <v>2021</v>
      </c>
      <c r="C100" s="204" t="s">
        <v>267</v>
      </c>
      <c r="D100" t="s">
        <v>334</v>
      </c>
      <c r="E100" s="95">
        <f>VLOOKUP(C10,KPI_Ratios_Dabur!$B$3:$H$24,5,FALSE)</f>
        <v>1.036626803308579</v>
      </c>
    </row>
    <row r="101" spans="1:5" x14ac:dyDescent="0.25">
      <c r="A101" s="77" t="s">
        <v>329</v>
      </c>
      <c r="B101" s="77">
        <v>2021</v>
      </c>
      <c r="C101" s="204" t="s">
        <v>268</v>
      </c>
      <c r="D101" t="s">
        <v>334</v>
      </c>
      <c r="E101" s="95">
        <f>VLOOKUP(C11,KPI_Ratios_Dabur!$B$3:$H$24,5,FALSE)</f>
        <v>6.4338028553024854E-2</v>
      </c>
    </row>
    <row r="102" spans="1:5" x14ac:dyDescent="0.25">
      <c r="A102" s="77" t="s">
        <v>329</v>
      </c>
      <c r="B102" s="77">
        <v>2021</v>
      </c>
      <c r="C102" s="204" t="s">
        <v>270</v>
      </c>
      <c r="D102" t="s">
        <v>335</v>
      </c>
      <c r="E102" s="95">
        <f>VLOOKUP(C12,KPI_Ratios_Dabur!$B$3:$H$24,5,FALSE)</f>
        <v>6.6109799460275162E-2</v>
      </c>
    </row>
    <row r="103" spans="1:5" x14ac:dyDescent="0.25">
      <c r="A103" s="77" t="s">
        <v>329</v>
      </c>
      <c r="B103" s="77">
        <v>2021</v>
      </c>
      <c r="C103" s="204" t="s">
        <v>302</v>
      </c>
      <c r="D103" t="s">
        <v>335</v>
      </c>
      <c r="E103" s="95">
        <f>VLOOKUP(C13,KPI_Ratios_Dabur!$B$3:$H$24,5,FALSE)</f>
        <v>67.732229795520951</v>
      </c>
    </row>
    <row r="104" spans="1:5" x14ac:dyDescent="0.25">
      <c r="A104" s="77" t="s">
        <v>329</v>
      </c>
      <c r="B104" s="77">
        <v>2021</v>
      </c>
      <c r="C104" s="204" t="s">
        <v>317</v>
      </c>
      <c r="D104" t="s">
        <v>335</v>
      </c>
      <c r="E104" s="86">
        <f>VLOOKUP(C14,KPI_Ratios_Dabur!$B$3:$H$24,5,FALSE)</f>
        <v>4.6930386194320529E-2</v>
      </c>
    </row>
    <row r="105" spans="1:5" x14ac:dyDescent="0.25">
      <c r="A105" s="77" t="s">
        <v>329</v>
      </c>
      <c r="B105" s="77">
        <v>2021</v>
      </c>
      <c r="C105" s="204" t="s">
        <v>306</v>
      </c>
      <c r="D105" t="s">
        <v>336</v>
      </c>
      <c r="E105" s="95">
        <f>VLOOKUP(C15,KPI_Ratios_Dabur!$B$3:$H$24,5,FALSE)</f>
        <v>3.0662427541467956</v>
      </c>
    </row>
    <row r="106" spans="1:5" x14ac:dyDescent="0.25">
      <c r="A106" s="77" t="s">
        <v>329</v>
      </c>
      <c r="B106" s="77">
        <v>2021</v>
      </c>
      <c r="C106" s="204" t="s">
        <v>320</v>
      </c>
      <c r="D106" t="s">
        <v>336</v>
      </c>
      <c r="E106" s="95">
        <f>VLOOKUP(C16,KPI_Ratios_Dabur!$B$3:$H$24,5,FALSE)</f>
        <v>13.903102212334693</v>
      </c>
    </row>
    <row r="107" spans="1:5" x14ac:dyDescent="0.25">
      <c r="A107" s="77" t="s">
        <v>329</v>
      </c>
      <c r="B107" s="77">
        <v>2021</v>
      </c>
      <c r="C107" s="204" t="s">
        <v>311</v>
      </c>
      <c r="D107" t="s">
        <v>336</v>
      </c>
      <c r="E107" s="95">
        <f>VLOOKUP(C17,KPI_Ratios_Dabur!$B$3:$H$24,5,FALSE)</f>
        <v>0.57839942779941189</v>
      </c>
    </row>
    <row r="108" spans="1:5" x14ac:dyDescent="0.25">
      <c r="A108" s="77" t="s">
        <v>329</v>
      </c>
      <c r="B108" s="77">
        <v>2021</v>
      </c>
      <c r="C108" s="204" t="s">
        <v>312</v>
      </c>
      <c r="D108" t="s">
        <v>336</v>
      </c>
      <c r="E108" s="95">
        <f>VLOOKUP(C18,KPI_Ratios_Dabur!$B$3:$H$24,5,FALSE)</f>
        <v>0.94664459530501743</v>
      </c>
    </row>
    <row r="109" spans="1:5" x14ac:dyDescent="0.25">
      <c r="A109" s="77" t="s">
        <v>329</v>
      </c>
      <c r="B109" s="77">
        <v>2021</v>
      </c>
      <c r="C109" s="204" t="s">
        <v>272</v>
      </c>
      <c r="D109" t="s">
        <v>336</v>
      </c>
      <c r="E109" s="97">
        <f>VLOOKUP(C19,KPI_Ratios_Dabur!$B$3:$H$24,5,FALSE)</f>
        <v>15.413025608164787</v>
      </c>
    </row>
    <row r="110" spans="1:5" x14ac:dyDescent="0.25">
      <c r="A110" s="77" t="s">
        <v>232</v>
      </c>
      <c r="B110" s="77">
        <v>2022</v>
      </c>
      <c r="C110" s="203" t="s">
        <v>257</v>
      </c>
      <c r="D110" t="s">
        <v>333</v>
      </c>
      <c r="E110" s="86">
        <f>VLOOKUP(C2,KPI_Ratios_HUL!$B$4:$H$24,6,FALSE)</f>
        <v>0.50930480875567252</v>
      </c>
    </row>
    <row r="111" spans="1:5" x14ac:dyDescent="0.25">
      <c r="A111" s="77" t="s">
        <v>232</v>
      </c>
      <c r="B111" s="77">
        <v>2022</v>
      </c>
      <c r="C111" s="203" t="s">
        <v>258</v>
      </c>
      <c r="D111" t="s">
        <v>333</v>
      </c>
      <c r="E111" s="86">
        <f>VLOOKUP(C3,KPI_Ratios_HUL!$B$4:$H$24,6,FALSE)</f>
        <v>0.2500667353086985</v>
      </c>
    </row>
    <row r="112" spans="1:5" x14ac:dyDescent="0.25">
      <c r="A112" s="77" t="s">
        <v>232</v>
      </c>
      <c r="B112" s="77">
        <v>2022</v>
      </c>
      <c r="C112" s="203" t="s">
        <v>259</v>
      </c>
      <c r="D112" t="s">
        <v>333</v>
      </c>
      <c r="E112" s="86">
        <f>VLOOKUP(C4,KPI_Ratios_HUL!$B$4:$H$24,6,FALSE)</f>
        <v>0.22926438622583228</v>
      </c>
    </row>
    <row r="113" spans="1:5" x14ac:dyDescent="0.25">
      <c r="A113" s="77" t="s">
        <v>232</v>
      </c>
      <c r="B113" s="77">
        <v>2022</v>
      </c>
      <c r="C113" s="203" t="s">
        <v>260</v>
      </c>
      <c r="D113" t="s">
        <v>333</v>
      </c>
      <c r="E113" s="86">
        <f>VLOOKUP(C5,KPI_Ratios_HUL!$B$4:$H$24,6,FALSE)</f>
        <v>0.16954581855622927</v>
      </c>
    </row>
    <row r="114" spans="1:5" x14ac:dyDescent="0.25">
      <c r="A114" s="77" t="s">
        <v>232</v>
      </c>
      <c r="B114" s="77">
        <v>2022</v>
      </c>
      <c r="C114" s="203" t="s">
        <v>261</v>
      </c>
      <c r="D114" t="s">
        <v>333</v>
      </c>
      <c r="E114" s="86">
        <f>VLOOKUP(C6,KPI_Ratios_HUL!$B$4:$H$24,6,FALSE)</f>
        <v>0.18375507589299553</v>
      </c>
    </row>
    <row r="115" spans="1:5" x14ac:dyDescent="0.25">
      <c r="A115" s="77" t="s">
        <v>232</v>
      </c>
      <c r="B115" s="77">
        <v>2022</v>
      </c>
      <c r="C115" s="203" t="s">
        <v>262</v>
      </c>
      <c r="D115" t="s">
        <v>333</v>
      </c>
      <c r="E115" s="86">
        <f>VLOOKUP(C7,KPI_Ratios_HUL!$B$4:$H$24,6,FALSE)</f>
        <v>0.12769073911857201</v>
      </c>
    </row>
    <row r="116" spans="1:5" x14ac:dyDescent="0.25">
      <c r="A116" s="77" t="s">
        <v>232</v>
      </c>
      <c r="B116" s="77">
        <v>2022</v>
      </c>
      <c r="C116" s="203" t="s">
        <v>263</v>
      </c>
      <c r="D116" t="s">
        <v>333</v>
      </c>
      <c r="E116" s="86">
        <f>VLOOKUP(C8,KPI_Ratios_HUL!$B$4:$H$24,6,FALSE)</f>
        <v>0.20298124483008931</v>
      </c>
    </row>
    <row r="117" spans="1:5" x14ac:dyDescent="0.25">
      <c r="A117" s="77" t="s">
        <v>232</v>
      </c>
      <c r="B117" s="77">
        <v>2022</v>
      </c>
      <c r="C117" s="203" t="s">
        <v>266</v>
      </c>
      <c r="D117" t="s">
        <v>334</v>
      </c>
      <c r="E117" s="95">
        <f>VLOOKUP(C9,KPI_Ratios_HUL!$B$4:$H$24,6,FALSE)</f>
        <v>1.3760638297872341</v>
      </c>
    </row>
    <row r="118" spans="1:5" x14ac:dyDescent="0.25">
      <c r="A118" s="77" t="s">
        <v>232</v>
      </c>
      <c r="B118" s="77">
        <v>2022</v>
      </c>
      <c r="C118" s="204" t="s">
        <v>267</v>
      </c>
      <c r="D118" t="s">
        <v>334</v>
      </c>
      <c r="E118" s="95">
        <f>VLOOKUP(C10,KPI_Ratios_HUL!$B$4:$H$24,6,FALSE)</f>
        <v>1.0129432624113475</v>
      </c>
    </row>
    <row r="119" spans="1:5" x14ac:dyDescent="0.25">
      <c r="A119" s="77" t="s">
        <v>232</v>
      </c>
      <c r="B119" s="77">
        <v>2022</v>
      </c>
      <c r="C119" s="204" t="s">
        <v>268</v>
      </c>
      <c r="D119" t="s">
        <v>334</v>
      </c>
      <c r="E119" s="95">
        <f>VLOOKUP(C11,KPI_Ratios_HUL!$B$4:$H$24,6,FALSE)</f>
        <v>0.10168439716312057</v>
      </c>
    </row>
    <row r="120" spans="1:5" x14ac:dyDescent="0.25">
      <c r="A120" s="77" t="s">
        <v>232</v>
      </c>
      <c r="B120" s="77">
        <v>2022</v>
      </c>
      <c r="C120" s="204" t="s">
        <v>270</v>
      </c>
      <c r="D120" t="s">
        <v>335</v>
      </c>
      <c r="E120" s="95">
        <f>VLOOKUP(C12,KPI_Ratios_HUL!$B$4:$H$24,6,FALSE)</f>
        <v>2.1838776050685519E-2</v>
      </c>
    </row>
    <row r="121" spans="1:5" x14ac:dyDescent="0.25">
      <c r="A121" s="77" t="s">
        <v>232</v>
      </c>
      <c r="B121" s="77">
        <v>2022</v>
      </c>
      <c r="C121" s="204" t="s">
        <v>302</v>
      </c>
      <c r="D121" t="s">
        <v>335</v>
      </c>
      <c r="E121" s="95">
        <f>VLOOKUP(C13,KPI_Ratios_HUL!$B$4:$H$24,6,FALSE)</f>
        <v>113.43396226415095</v>
      </c>
    </row>
    <row r="122" spans="1:5" x14ac:dyDescent="0.25">
      <c r="A122" s="77" t="s">
        <v>232</v>
      </c>
      <c r="B122" s="77">
        <v>2022</v>
      </c>
      <c r="C122" s="204" t="s">
        <v>317</v>
      </c>
      <c r="D122" t="s">
        <v>335</v>
      </c>
      <c r="E122" s="86">
        <f>VLOOKUP(C14,KPI_Ratios_HUL!$B$4:$H$24,6,FALSE)</f>
        <v>1.5202008026433343E-2</v>
      </c>
    </row>
    <row r="123" spans="1:5" x14ac:dyDescent="0.25">
      <c r="A123" s="77" t="s">
        <v>232</v>
      </c>
      <c r="B123" s="77">
        <v>2022</v>
      </c>
      <c r="C123" s="204" t="s">
        <v>306</v>
      </c>
      <c r="D123" t="s">
        <v>336</v>
      </c>
      <c r="E123" s="95">
        <f>VLOOKUP(C15,KPI_Ratios_HUL!$B$4:$H$24,6,FALSE)</f>
        <v>6.7061889250814328</v>
      </c>
    </row>
    <row r="124" spans="1:5" x14ac:dyDescent="0.25">
      <c r="A124" s="77" t="s">
        <v>232</v>
      </c>
      <c r="B124" s="77">
        <v>2022</v>
      </c>
      <c r="C124" s="204" t="s">
        <v>320</v>
      </c>
      <c r="D124" t="s">
        <v>336</v>
      </c>
      <c r="E124" s="95">
        <f>VLOOKUP(C16,KPI_Ratios_HUL!$B$4:$H$24,6,FALSE)</f>
        <v>26.262393590385578</v>
      </c>
    </row>
    <row r="125" spans="1:5" x14ac:dyDescent="0.25">
      <c r="A125" s="77" t="s">
        <v>232</v>
      </c>
      <c r="B125" s="77">
        <v>2022</v>
      </c>
      <c r="C125" s="204" t="s">
        <v>311</v>
      </c>
      <c r="D125" t="s">
        <v>336</v>
      </c>
      <c r="E125" s="95">
        <f>VLOOKUP(C17,KPI_Ratios_HUL!$B$4:$H$24,6,FALSE)</f>
        <v>1.042081701175154</v>
      </c>
    </row>
    <row r="126" spans="1:5" x14ac:dyDescent="0.25">
      <c r="A126" s="77" t="s">
        <v>232</v>
      </c>
      <c r="B126" s="77">
        <v>2022</v>
      </c>
      <c r="C126" s="204" t="s">
        <v>312</v>
      </c>
      <c r="D126" t="s">
        <v>336</v>
      </c>
      <c r="E126" s="95">
        <f>VLOOKUP(C18,KPI_Ratios_HUL!$B$4:$H$24,6,FALSE)</f>
        <v>0.75313410974051154</v>
      </c>
    </row>
    <row r="127" spans="1:5" x14ac:dyDescent="0.25">
      <c r="A127" s="77" t="s">
        <v>232</v>
      </c>
      <c r="B127" s="77">
        <v>2022</v>
      </c>
      <c r="C127" s="204" t="s">
        <v>272</v>
      </c>
      <c r="D127" t="s">
        <v>336</v>
      </c>
      <c r="E127" s="97">
        <f>VLOOKUP(C19,KPI_Ratios_HUL!$B$4:$H$24,6,FALSE)</f>
        <v>-58.399740494503732</v>
      </c>
    </row>
    <row r="128" spans="1:5" x14ac:dyDescent="0.25">
      <c r="A128" s="77" t="s">
        <v>329</v>
      </c>
      <c r="B128" s="77">
        <v>2022</v>
      </c>
      <c r="C128" s="203" t="s">
        <v>257</v>
      </c>
      <c r="D128" t="s">
        <v>333</v>
      </c>
      <c r="E128" s="86">
        <f>VLOOKUP(C2,KPI_Ratios_Dabur!$B$3:$H$24,6,FALSE)</f>
        <v>0.48205934970997411</v>
      </c>
    </row>
    <row r="129" spans="1:5" x14ac:dyDescent="0.25">
      <c r="A129" s="77" t="s">
        <v>329</v>
      </c>
      <c r="B129" s="77">
        <v>2022</v>
      </c>
      <c r="C129" s="203" t="s">
        <v>258</v>
      </c>
      <c r="D129" t="s">
        <v>333</v>
      </c>
      <c r="E129" s="86">
        <f>VLOOKUP(C3,KPI_Ratios_Dabur!$B$3:$H$24,6,FALSE)</f>
        <v>0.24292843576999223</v>
      </c>
    </row>
    <row r="130" spans="1:5" x14ac:dyDescent="0.25">
      <c r="A130" s="77" t="s">
        <v>329</v>
      </c>
      <c r="B130" s="77">
        <v>2022</v>
      </c>
      <c r="C130" s="203" t="s">
        <v>259</v>
      </c>
      <c r="D130" t="s">
        <v>333</v>
      </c>
      <c r="E130" s="86">
        <f>VLOOKUP(C4,KPI_Ratios_Dabur!$B$3:$H$24,6,FALSE)</f>
        <v>0.21970339839172418</v>
      </c>
    </row>
    <row r="131" spans="1:5" x14ac:dyDescent="0.25">
      <c r="A131" s="77" t="s">
        <v>329</v>
      </c>
      <c r="B131" s="77">
        <v>2022</v>
      </c>
      <c r="C131" s="203" t="s">
        <v>260</v>
      </c>
      <c r="D131" t="s">
        <v>333</v>
      </c>
      <c r="E131" s="86">
        <f>VLOOKUP(C5,KPI_Ratios_Dabur!$B$3:$H$24,6,FALSE)</f>
        <v>0.16001021244081001</v>
      </c>
    </row>
    <row r="132" spans="1:5" x14ac:dyDescent="0.25">
      <c r="A132" s="77" t="s">
        <v>329</v>
      </c>
      <c r="B132" s="77">
        <v>2022</v>
      </c>
      <c r="C132" s="203" t="s">
        <v>261</v>
      </c>
      <c r="D132" t="s">
        <v>333</v>
      </c>
      <c r="E132" s="86">
        <f>VLOOKUP(C6,KPI_Ratios_Dabur!$B$3:$H$24,6,FALSE)</f>
        <v>0.21613849834419516</v>
      </c>
    </row>
    <row r="133" spans="1:5" x14ac:dyDescent="0.25">
      <c r="A133" s="77" t="s">
        <v>329</v>
      </c>
      <c r="B133" s="77">
        <v>2022</v>
      </c>
      <c r="C133" s="203" t="s">
        <v>262</v>
      </c>
      <c r="D133" t="s">
        <v>333</v>
      </c>
      <c r="E133" s="86">
        <f>VLOOKUP(C7,KPI_Ratios_Dabur!$B$3:$H$24,6,FALSE)</f>
        <v>0.15064202050350037</v>
      </c>
    </row>
    <row r="134" spans="1:5" x14ac:dyDescent="0.25">
      <c r="A134" s="77" t="s">
        <v>329</v>
      </c>
      <c r="B134" s="77">
        <v>2022</v>
      </c>
      <c r="C134" s="203" t="s">
        <v>263</v>
      </c>
      <c r="D134" t="s">
        <v>333</v>
      </c>
      <c r="E134" s="86">
        <f>VLOOKUP(C8,KPI_Ratios_Dabur!$B$3:$H$24,6,FALSE)</f>
        <v>0.26693624964991031</v>
      </c>
    </row>
    <row r="135" spans="1:5" x14ac:dyDescent="0.25">
      <c r="A135" s="77" t="s">
        <v>329</v>
      </c>
      <c r="B135" s="77">
        <v>2022</v>
      </c>
      <c r="C135" s="203" t="s">
        <v>266</v>
      </c>
      <c r="D135" t="s">
        <v>334</v>
      </c>
      <c r="E135" s="95">
        <f>VLOOKUP(C9,KPI_Ratios_Dabur!$B$3:$H$24,6,FALSE)</f>
        <v>1.2992590006440856</v>
      </c>
    </row>
    <row r="136" spans="1:5" x14ac:dyDescent="0.25">
      <c r="A136" s="77" t="s">
        <v>329</v>
      </c>
      <c r="B136" s="77">
        <v>2022</v>
      </c>
      <c r="C136" s="204" t="s">
        <v>267</v>
      </c>
      <c r="D136" t="s">
        <v>334</v>
      </c>
      <c r="E136" s="95">
        <f>VLOOKUP(C10,KPI_Ratios_Dabur!$B$3:$H$24,6,FALSE)</f>
        <v>0.72398526428575738</v>
      </c>
    </row>
    <row r="137" spans="1:5" x14ac:dyDescent="0.25">
      <c r="A137" s="77" t="s">
        <v>329</v>
      </c>
      <c r="B137" s="77">
        <v>2022</v>
      </c>
      <c r="C137" s="204" t="s">
        <v>268</v>
      </c>
      <c r="D137" t="s">
        <v>334</v>
      </c>
      <c r="E137" s="95">
        <f>VLOOKUP(C11,KPI_Ratios_Dabur!$B$3:$H$24,6,FALSE)</f>
        <v>6.8372389798166455E-2</v>
      </c>
    </row>
    <row r="138" spans="1:5" x14ac:dyDescent="0.25">
      <c r="A138" s="77" t="s">
        <v>329</v>
      </c>
      <c r="B138" s="77">
        <v>2022</v>
      </c>
      <c r="C138" s="204" t="s">
        <v>270</v>
      </c>
      <c r="D138" t="s">
        <v>335</v>
      </c>
      <c r="E138" s="95">
        <f>VLOOKUP(C12,KPI_Ratios_Dabur!$B$3:$H$24,6,FALSE)</f>
        <v>0.12231279350736475</v>
      </c>
    </row>
    <row r="139" spans="1:5" x14ac:dyDescent="0.25">
      <c r="A139" s="77" t="s">
        <v>329</v>
      </c>
      <c r="B139" s="77">
        <v>2022</v>
      </c>
      <c r="C139" s="204" t="s">
        <v>302</v>
      </c>
      <c r="D139" t="s">
        <v>335</v>
      </c>
      <c r="E139" s="95">
        <f>VLOOKUP(C13,KPI_Ratios_Dabur!$B$3:$H$24,6,FALSE)</f>
        <v>61.976165803108785</v>
      </c>
    </row>
    <row r="140" spans="1:5" x14ac:dyDescent="0.25">
      <c r="A140" s="77" t="s">
        <v>329</v>
      </c>
      <c r="B140" s="77">
        <v>2022</v>
      </c>
      <c r="C140" s="204" t="s">
        <v>317</v>
      </c>
      <c r="D140" t="s">
        <v>335</v>
      </c>
      <c r="E140" s="86">
        <f>VLOOKUP(C14,KPI_Ratios_Dabur!$B$3:$H$24,6,FALSE)</f>
        <v>8.3853431918030241E-2</v>
      </c>
    </row>
    <row r="141" spans="1:5" x14ac:dyDescent="0.25">
      <c r="A141" s="77" t="s">
        <v>329</v>
      </c>
      <c r="B141" s="77">
        <v>2022</v>
      </c>
      <c r="C141" s="204" t="s">
        <v>306</v>
      </c>
      <c r="D141" t="s">
        <v>336</v>
      </c>
      <c r="E141" s="95">
        <f>VLOOKUP(C15,KPI_Ratios_Dabur!$B$3:$H$24,6,FALSE)</f>
        <v>3.0939283803985571</v>
      </c>
    </row>
    <row r="142" spans="1:5" x14ac:dyDescent="0.25">
      <c r="A142" s="77" t="s">
        <v>329</v>
      </c>
      <c r="B142" s="77">
        <v>2022</v>
      </c>
      <c r="C142" s="204" t="s">
        <v>320</v>
      </c>
      <c r="D142" t="s">
        <v>336</v>
      </c>
      <c r="E142" s="95">
        <f>VLOOKUP(C16,KPI_Ratios_Dabur!$B$3:$H$24,6,FALSE)</f>
        <v>18.031646146075698</v>
      </c>
    </row>
    <row r="143" spans="1:5" x14ac:dyDescent="0.25">
      <c r="A143" s="77" t="s">
        <v>329</v>
      </c>
      <c r="B143" s="77">
        <v>2022</v>
      </c>
      <c r="C143" s="204" t="s">
        <v>311</v>
      </c>
      <c r="D143" t="s">
        <v>336</v>
      </c>
      <c r="E143" s="95">
        <f>VLOOKUP(C17,KPI_Ratios_Dabur!$B$3:$H$24,6,FALSE)</f>
        <v>0.44854965791300233</v>
      </c>
    </row>
    <row r="144" spans="1:5" x14ac:dyDescent="0.25">
      <c r="A144" s="77" t="s">
        <v>329</v>
      </c>
      <c r="B144" s="77">
        <v>2022</v>
      </c>
      <c r="C144" s="204" t="s">
        <v>312</v>
      </c>
      <c r="D144" t="s">
        <v>336</v>
      </c>
      <c r="E144" s="95">
        <f>VLOOKUP(C18,KPI_Ratios_Dabur!$B$3:$H$24,6,FALSE)</f>
        <v>0.94145253734492051</v>
      </c>
    </row>
    <row r="145" spans="1:5" x14ac:dyDescent="0.25">
      <c r="A145" s="77" t="s">
        <v>329</v>
      </c>
      <c r="B145" s="77">
        <v>2022</v>
      </c>
      <c r="C145" s="204" t="s">
        <v>272</v>
      </c>
      <c r="D145" t="s">
        <v>336</v>
      </c>
      <c r="E145" s="97">
        <f>VLOOKUP(C19,KPI_Ratios_Dabur!$B$3:$H$24,6,FALSE)</f>
        <v>10.936766779272617</v>
      </c>
    </row>
    <row r="146" spans="1:5" x14ac:dyDescent="0.25">
      <c r="A146" s="77" t="s">
        <v>232</v>
      </c>
      <c r="B146" s="77">
        <v>2023</v>
      </c>
      <c r="C146" s="203" t="s">
        <v>257</v>
      </c>
      <c r="D146" t="s">
        <v>333</v>
      </c>
      <c r="E146" s="86">
        <f>VLOOKUP(C2,KPI_Ratios_HUL!$B$4:$H$24,7,FALSE)</f>
        <v>0.4764608781776164</v>
      </c>
    </row>
    <row r="147" spans="1:5" x14ac:dyDescent="0.25">
      <c r="A147" s="77" t="s">
        <v>232</v>
      </c>
      <c r="B147" s="77">
        <v>2023</v>
      </c>
      <c r="C147" s="203" t="s">
        <v>258</v>
      </c>
      <c r="D147" t="s">
        <v>333</v>
      </c>
      <c r="E147" s="86">
        <f>VLOOKUP(C3,KPI_Ratios_HUL!$B$4:$H$24,7,FALSE)</f>
        <v>0.24199405744470123</v>
      </c>
    </row>
    <row r="148" spans="1:5" x14ac:dyDescent="0.25">
      <c r="A148" s="77" t="s">
        <v>232</v>
      </c>
      <c r="B148" s="77">
        <v>2023</v>
      </c>
      <c r="C148" s="203" t="s">
        <v>259</v>
      </c>
      <c r="D148" t="s">
        <v>333</v>
      </c>
      <c r="E148" s="86">
        <f>VLOOKUP(C4,KPI_Ratios_HUL!$B$4:$H$24,7,FALSE)</f>
        <v>0.22322548695939254</v>
      </c>
    </row>
    <row r="149" spans="1:5" x14ac:dyDescent="0.25">
      <c r="A149" s="77" t="s">
        <v>232</v>
      </c>
      <c r="B149" s="77">
        <v>2023</v>
      </c>
      <c r="C149" s="203" t="s">
        <v>260</v>
      </c>
      <c r="D149" t="s">
        <v>333</v>
      </c>
      <c r="E149" s="86">
        <f>VLOOKUP(C5,KPI_Ratios_HUL!$B$4:$H$24,7,FALSE)</f>
        <v>0.16743149554308354</v>
      </c>
    </row>
    <row r="150" spans="1:5" x14ac:dyDescent="0.25">
      <c r="A150" s="77" t="s">
        <v>232</v>
      </c>
      <c r="B150" s="77">
        <v>2023</v>
      </c>
      <c r="C150" s="203" t="s">
        <v>261</v>
      </c>
      <c r="D150" t="s">
        <v>333</v>
      </c>
      <c r="E150" s="86">
        <f>VLOOKUP(C6,KPI_Ratios_HUL!$B$4:$H$24,7,FALSE)</f>
        <v>0.20365629611782068</v>
      </c>
    </row>
    <row r="151" spans="1:5" x14ac:dyDescent="0.25">
      <c r="A151" s="77" t="s">
        <v>232</v>
      </c>
      <c r="B151" s="77">
        <v>2023</v>
      </c>
      <c r="C151" s="203" t="s">
        <v>262</v>
      </c>
      <c r="D151" t="s">
        <v>333</v>
      </c>
      <c r="E151" s="86">
        <f>VLOOKUP(C7,KPI_Ratios_HUL!$B$4:$H$24,7,FALSE)</f>
        <v>0.14126347455502633</v>
      </c>
    </row>
    <row r="152" spans="1:5" x14ac:dyDescent="0.25">
      <c r="A152" s="77" t="s">
        <v>232</v>
      </c>
      <c r="B152" s="77">
        <v>2023</v>
      </c>
      <c r="C152" s="203" t="s">
        <v>263</v>
      </c>
      <c r="D152" t="s">
        <v>333</v>
      </c>
      <c r="E152" s="86">
        <f>VLOOKUP(C8,KPI_Ratios_HUL!$B$4:$H$24,7,FALSE)</f>
        <v>0.2214743117312763</v>
      </c>
    </row>
    <row r="153" spans="1:5" x14ac:dyDescent="0.25">
      <c r="A153" s="77" t="s">
        <v>232</v>
      </c>
      <c r="B153" s="77">
        <v>2023</v>
      </c>
      <c r="C153" s="203" t="s">
        <v>266</v>
      </c>
      <c r="D153" t="s">
        <v>334</v>
      </c>
      <c r="E153" s="95">
        <f>VLOOKUP(C9,KPI_Ratios_HUL!$B$4:$H$24,7,FALSE)</f>
        <v>1.4132025274359827</v>
      </c>
    </row>
    <row r="154" spans="1:5" x14ac:dyDescent="0.25">
      <c r="A154" s="77" t="s">
        <v>232</v>
      </c>
      <c r="B154" s="77">
        <v>2023</v>
      </c>
      <c r="C154" s="204" t="s">
        <v>267</v>
      </c>
      <c r="D154" t="s">
        <v>334</v>
      </c>
      <c r="E154" s="95">
        <f>VLOOKUP(C10,KPI_Ratios_HUL!$B$4:$H$24,7,FALSE)</f>
        <v>1.0597771865646823</v>
      </c>
    </row>
    <row r="155" spans="1:5" x14ac:dyDescent="0.25">
      <c r="A155" s="77" t="s">
        <v>232</v>
      </c>
      <c r="B155" s="77">
        <v>2023</v>
      </c>
      <c r="C155" s="204" t="s">
        <v>268</v>
      </c>
      <c r="D155" t="s">
        <v>334</v>
      </c>
      <c r="E155" s="95">
        <f>VLOOKUP(C11,KPI_Ratios_HUL!$B$4:$H$24,7,FALSE)</f>
        <v>5.8280678417026936E-2</v>
      </c>
    </row>
    <row r="156" spans="1:5" x14ac:dyDescent="0.25">
      <c r="A156" s="77" t="s">
        <v>232</v>
      </c>
      <c r="B156" s="77">
        <v>2023</v>
      </c>
      <c r="C156" s="204" t="s">
        <v>270</v>
      </c>
      <c r="D156" t="s">
        <v>335</v>
      </c>
      <c r="E156" s="95">
        <f>VLOOKUP(C12,KPI_Ratios_HUL!$B$4:$H$24,7,FALSE)</f>
        <v>2.4721903329242706E-2</v>
      </c>
    </row>
    <row r="157" spans="1:5" x14ac:dyDescent="0.25">
      <c r="A157" s="77" t="s">
        <v>232</v>
      </c>
      <c r="B157" s="77">
        <v>2023</v>
      </c>
      <c r="C157" s="204" t="s">
        <v>302</v>
      </c>
      <c r="D157" t="s">
        <v>335</v>
      </c>
      <c r="E157" s="95">
        <f>VLOOKUP(C13,KPI_Ratios_HUL!$B$4:$H$24,7,FALSE)</f>
        <v>118.62280701754386</v>
      </c>
    </row>
    <row r="158" spans="1:5" x14ac:dyDescent="0.25">
      <c r="A158" s="77" t="s">
        <v>232</v>
      </c>
      <c r="B158" s="77">
        <v>2023</v>
      </c>
      <c r="C158" s="204" t="s">
        <v>317</v>
      </c>
      <c r="D158" t="s">
        <v>335</v>
      </c>
      <c r="E158" s="86">
        <f>VLOOKUP(C14,KPI_Ratios_HUL!$B$4:$H$24,7,FALSE)</f>
        <v>1.7089222433538113E-2</v>
      </c>
    </row>
    <row r="159" spans="1:5" x14ac:dyDescent="0.25">
      <c r="A159" s="77" t="s">
        <v>232</v>
      </c>
      <c r="B159" s="77">
        <v>2023</v>
      </c>
      <c r="C159" s="204" t="s">
        <v>306</v>
      </c>
      <c r="D159" t="s">
        <v>336</v>
      </c>
      <c r="E159" s="95">
        <f>VLOOKUP(C15,KPI_Ratios_HUL!$B$4:$H$24,7,FALSE)</f>
        <v>7.5993770216844378</v>
      </c>
    </row>
    <row r="160" spans="1:5" x14ac:dyDescent="0.25">
      <c r="A160" s="77" t="s">
        <v>232</v>
      </c>
      <c r="B160" s="77">
        <v>2023</v>
      </c>
      <c r="C160" s="204" t="s">
        <v>320</v>
      </c>
      <c r="D160" t="s">
        <v>336</v>
      </c>
      <c r="E160" s="95">
        <f>VLOOKUP(C16,KPI_Ratios_HUL!$B$4:$H$24,7,FALSE)</f>
        <v>22.795860771401692</v>
      </c>
    </row>
    <row r="161" spans="1:5" x14ac:dyDescent="0.25">
      <c r="A161" s="77" t="s">
        <v>232</v>
      </c>
      <c r="B161" s="77">
        <v>2023</v>
      </c>
      <c r="C161" s="204" t="s">
        <v>311</v>
      </c>
      <c r="D161" t="s">
        <v>336</v>
      </c>
      <c r="E161" s="95">
        <f>VLOOKUP(C17,KPI_Ratios_HUL!$B$4:$H$24,7,FALSE)</f>
        <v>1.2422486857633301</v>
      </c>
    </row>
    <row r="162" spans="1:5" x14ac:dyDescent="0.25">
      <c r="A162" s="77" t="s">
        <v>232</v>
      </c>
      <c r="B162" s="77">
        <v>2023</v>
      </c>
      <c r="C162" s="204" t="s">
        <v>312</v>
      </c>
      <c r="D162" t="s">
        <v>336</v>
      </c>
      <c r="E162" s="95">
        <f>VLOOKUP(C18,KPI_Ratios_HUL!$B$4:$H$24,7,FALSE)</f>
        <v>0.84370908888331797</v>
      </c>
    </row>
    <row r="163" spans="1:5" x14ac:dyDescent="0.25">
      <c r="A163" s="77" t="s">
        <v>232</v>
      </c>
      <c r="B163" s="77">
        <v>2023</v>
      </c>
      <c r="C163" s="204" t="s">
        <v>272</v>
      </c>
      <c r="D163" t="s">
        <v>336</v>
      </c>
      <c r="E163" s="97">
        <f>VLOOKUP(C19,KPI_Ratios_HUL!$B$4:$H$24,7,FALSE)</f>
        <v>-43.227742971096959</v>
      </c>
    </row>
    <row r="164" spans="1:5" x14ac:dyDescent="0.25">
      <c r="A164" s="77" t="s">
        <v>329</v>
      </c>
      <c r="B164" s="77">
        <v>2023</v>
      </c>
      <c r="C164" s="203" t="s">
        <v>257</v>
      </c>
      <c r="D164" t="s">
        <v>333</v>
      </c>
      <c r="E164" s="86">
        <f>VLOOKUP(C2,KPI_Ratios_Dabur!$B$3:$H$24,7,FALSE)</f>
        <v>0.4563113785127178</v>
      </c>
    </row>
    <row r="165" spans="1:5" x14ac:dyDescent="0.25">
      <c r="A165" s="77" t="s">
        <v>329</v>
      </c>
      <c r="B165" s="77">
        <v>2023</v>
      </c>
      <c r="C165" s="203" t="s">
        <v>258</v>
      </c>
      <c r="D165" t="s">
        <v>333</v>
      </c>
      <c r="E165" s="86">
        <f>VLOOKUP(C3,KPI_Ratios_Dabur!$B$3:$H$24,7,FALSE)</f>
        <v>0.22618429143729898</v>
      </c>
    </row>
    <row r="166" spans="1:5" x14ac:dyDescent="0.25">
      <c r="A166" s="77" t="s">
        <v>329</v>
      </c>
      <c r="B166" s="77">
        <v>2023</v>
      </c>
      <c r="C166" s="203" t="s">
        <v>259</v>
      </c>
      <c r="D166" t="s">
        <v>333</v>
      </c>
      <c r="E166" s="86">
        <f>VLOOKUP(C4,KPI_Ratios_Dabur!$B$3:$H$24,7,FALSE)</f>
        <v>0.19921438972965044</v>
      </c>
    </row>
    <row r="167" spans="1:5" x14ac:dyDescent="0.25">
      <c r="A167" s="77" t="s">
        <v>329</v>
      </c>
      <c r="B167" s="77">
        <v>2023</v>
      </c>
      <c r="C167" s="203" t="s">
        <v>260</v>
      </c>
      <c r="D167" t="s">
        <v>333</v>
      </c>
      <c r="E167" s="86">
        <f>VLOOKUP(C5,KPI_Ratios_Dabur!$B$3:$H$24,7,FALSE)</f>
        <v>0.14755821608011865</v>
      </c>
    </row>
    <row r="168" spans="1:5" x14ac:dyDescent="0.25">
      <c r="A168" s="77" t="s">
        <v>329</v>
      </c>
      <c r="B168" s="77">
        <v>2023</v>
      </c>
      <c r="C168" s="203" t="s">
        <v>261</v>
      </c>
      <c r="D168" t="s">
        <v>333</v>
      </c>
      <c r="E168" s="86">
        <f>VLOOKUP(C6,KPI_Ratios_Dabur!$B$3:$H$24,7,FALSE)</f>
        <v>0.19048349463256462</v>
      </c>
    </row>
    <row r="169" spans="1:5" x14ac:dyDescent="0.25">
      <c r="A169" s="77" t="s">
        <v>329</v>
      </c>
      <c r="B169" s="77">
        <v>2023</v>
      </c>
      <c r="C169" s="203" t="s">
        <v>262</v>
      </c>
      <c r="D169" t="s">
        <v>333</v>
      </c>
      <c r="E169" s="86">
        <f>VLOOKUP(C7,KPI_Ratios_Dabur!$B$3:$H$24,7,FALSE)</f>
        <v>0.13117981101742937</v>
      </c>
    </row>
    <row r="170" spans="1:5" x14ac:dyDescent="0.25">
      <c r="A170" s="77" t="s">
        <v>329</v>
      </c>
      <c r="B170" s="77">
        <v>2023</v>
      </c>
      <c r="C170" s="203" t="s">
        <v>263</v>
      </c>
      <c r="D170" t="s">
        <v>333</v>
      </c>
      <c r="E170" s="86">
        <f>VLOOKUP(C8,KPI_Ratios_Dabur!$B$3:$H$24,7,FALSE)</f>
        <v>0.22866438226609612</v>
      </c>
    </row>
    <row r="171" spans="1:5" x14ac:dyDescent="0.25">
      <c r="A171" s="77" t="s">
        <v>329</v>
      </c>
      <c r="B171" s="77">
        <v>2023</v>
      </c>
      <c r="C171" s="203" t="s">
        <v>266</v>
      </c>
      <c r="D171" t="s">
        <v>334</v>
      </c>
      <c r="E171" s="95">
        <f>VLOOKUP(C9,KPI_Ratios_Dabur!$B$3:$H$24,7,FALSE)</f>
        <v>1.1771831009328344</v>
      </c>
    </row>
    <row r="172" spans="1:5" x14ac:dyDescent="0.25">
      <c r="A172" s="77" t="s">
        <v>329</v>
      </c>
      <c r="B172" s="77">
        <v>2023</v>
      </c>
      <c r="C172" s="204" t="s">
        <v>267</v>
      </c>
      <c r="D172" t="s">
        <v>334</v>
      </c>
      <c r="E172" s="95">
        <f>VLOOKUP(C10,KPI_Ratios_Dabur!$B$3:$H$24,7,FALSE)</f>
        <v>0.61637433057297142</v>
      </c>
    </row>
    <row r="173" spans="1:5" x14ac:dyDescent="0.25">
      <c r="A173" s="77" t="s">
        <v>329</v>
      </c>
      <c r="B173" s="77">
        <v>2023</v>
      </c>
      <c r="C173" s="204" t="s">
        <v>268</v>
      </c>
      <c r="D173" t="s">
        <v>334</v>
      </c>
      <c r="E173" s="95">
        <f>VLOOKUP(C11,KPI_Ratios_Dabur!$B$3:$H$24,7,FALSE)</f>
        <v>2.7031969036662298E-2</v>
      </c>
    </row>
    <row r="174" spans="1:5" x14ac:dyDescent="0.25">
      <c r="A174" s="77" t="s">
        <v>329</v>
      </c>
      <c r="B174" s="77">
        <v>2023</v>
      </c>
      <c r="C174" s="204" t="s">
        <v>270</v>
      </c>
      <c r="D174" t="s">
        <v>335</v>
      </c>
      <c r="E174" s="95">
        <f>VLOOKUP(C12,KPI_Ratios_Dabur!$B$3:$H$24,7,FALSE)</f>
        <v>0.124323328139911</v>
      </c>
    </row>
    <row r="175" spans="1:5" x14ac:dyDescent="0.25">
      <c r="A175" s="77" t="s">
        <v>329</v>
      </c>
      <c r="B175" s="77">
        <v>2023</v>
      </c>
      <c r="C175" s="204" t="s">
        <v>302</v>
      </c>
      <c r="D175" t="s">
        <v>335</v>
      </c>
      <c r="E175" s="95">
        <f>VLOOKUP(C13,KPI_Ratios_Dabur!$B$3:$H$24,7,FALSE)</f>
        <v>29.357361963190176</v>
      </c>
    </row>
    <row r="176" spans="1:5" x14ac:dyDescent="0.25">
      <c r="A176" s="77" t="s">
        <v>329</v>
      </c>
      <c r="B176" s="77">
        <v>2023</v>
      </c>
      <c r="C176" s="204" t="s">
        <v>317</v>
      </c>
      <c r="D176" t="s">
        <v>335</v>
      </c>
      <c r="E176" s="86">
        <f>VLOOKUP(C14,KPI_Ratios_Dabur!$B$3:$H$24,7,FALSE)</f>
        <v>8.5964420181963722E-2</v>
      </c>
    </row>
    <row r="177" spans="1:13" x14ac:dyDescent="0.25">
      <c r="A177" s="77" t="s">
        <v>329</v>
      </c>
      <c r="B177" s="77">
        <v>2023</v>
      </c>
      <c r="C177" s="204" t="s">
        <v>306</v>
      </c>
      <c r="D177" t="s">
        <v>336</v>
      </c>
      <c r="E177" s="95">
        <f>VLOOKUP(C15,KPI_Ratios_Dabur!$B$3:$H$24,7,FALSE)</f>
        <v>3.1856478222976596</v>
      </c>
    </row>
    <row r="178" spans="1:13" x14ac:dyDescent="0.25">
      <c r="A178" s="77" t="s">
        <v>329</v>
      </c>
      <c r="B178" s="77">
        <v>2023</v>
      </c>
      <c r="C178" s="204" t="s">
        <v>320</v>
      </c>
      <c r="D178" t="s">
        <v>336</v>
      </c>
      <c r="E178" s="95">
        <f>VLOOKUP(C16,KPI_Ratios_Dabur!$B$3:$H$24,7,FALSE)</f>
        <v>15.425633821660311</v>
      </c>
    </row>
    <row r="179" spans="1:13" x14ac:dyDescent="0.25">
      <c r="A179" s="77" t="s">
        <v>329</v>
      </c>
      <c r="B179" s="77">
        <v>2023</v>
      </c>
      <c r="C179" s="204" t="s">
        <v>311</v>
      </c>
      <c r="D179" t="s">
        <v>336</v>
      </c>
      <c r="E179" s="95">
        <f>VLOOKUP(C17,KPI_Ratios_Dabur!$B$3:$H$24,7,FALSE)</f>
        <v>0.50064215994063599</v>
      </c>
    </row>
    <row r="180" spans="1:13" x14ac:dyDescent="0.25">
      <c r="A180" s="77" t="s">
        <v>329</v>
      </c>
      <c r="B180" s="77">
        <v>2023</v>
      </c>
      <c r="C180" s="204" t="s">
        <v>312</v>
      </c>
      <c r="D180" t="s">
        <v>336</v>
      </c>
      <c r="E180" s="95">
        <f>VLOOKUP(C18,KPI_Ratios_Dabur!$B$3:$H$24,7,FALSE)</f>
        <v>0.88900377425411259</v>
      </c>
    </row>
    <row r="181" spans="1:13" x14ac:dyDescent="0.25">
      <c r="A181" s="77" t="s">
        <v>329</v>
      </c>
      <c r="B181" s="77">
        <v>2023</v>
      </c>
      <c r="C181" s="204" t="s">
        <v>272</v>
      </c>
      <c r="D181" t="s">
        <v>336</v>
      </c>
      <c r="E181" s="97">
        <f>VLOOKUP(C19,KPI_Ratios_Dabur!$B$3:$H$24,7,FALSE)</f>
        <v>15.830797752584559</v>
      </c>
    </row>
    <row r="182" spans="1:13" x14ac:dyDescent="0.25">
      <c r="L182" s="196"/>
      <c r="M182" s="196"/>
    </row>
    <row r="183" spans="1:13" x14ac:dyDescent="0.25">
      <c r="L183" s="196"/>
      <c r="M183" s="196"/>
    </row>
    <row r="184" spans="1:13" x14ac:dyDescent="0.25">
      <c r="L184" s="196"/>
      <c r="M184" s="196"/>
    </row>
    <row r="185" spans="1:13" x14ac:dyDescent="0.25">
      <c r="L185" s="196"/>
      <c r="M185" s="196"/>
    </row>
    <row r="186" spans="1:13" x14ac:dyDescent="0.25">
      <c r="L186" s="196"/>
      <c r="M186" s="196"/>
    </row>
    <row r="187" spans="1:13" x14ac:dyDescent="0.25">
      <c r="L187" s="196"/>
      <c r="M187" s="196"/>
    </row>
    <row r="188" spans="1:13" x14ac:dyDescent="0.25">
      <c r="L188" s="196"/>
      <c r="M188" s="196"/>
    </row>
    <row r="189" spans="1:13" x14ac:dyDescent="0.25">
      <c r="L189" s="197"/>
      <c r="M189" s="197"/>
    </row>
    <row r="190" spans="1:13" x14ac:dyDescent="0.25">
      <c r="L190" s="197"/>
      <c r="M190" s="197"/>
    </row>
    <row r="191" spans="1:13" x14ac:dyDescent="0.25">
      <c r="L191" s="197"/>
      <c r="M191" s="197"/>
    </row>
    <row r="192" spans="1:13" x14ac:dyDescent="0.25">
      <c r="L192" s="197"/>
      <c r="M192" s="197"/>
    </row>
    <row r="193" spans="12:13" x14ac:dyDescent="0.25">
      <c r="L193" s="197"/>
      <c r="M193" s="197"/>
    </row>
    <row r="194" spans="12:13" x14ac:dyDescent="0.25">
      <c r="L194" s="197"/>
      <c r="M194" s="197"/>
    </row>
    <row r="195" spans="12:13" x14ac:dyDescent="0.25">
      <c r="L195" s="196"/>
      <c r="M195" s="196"/>
    </row>
    <row r="196" spans="12:13" x14ac:dyDescent="0.25">
      <c r="L196" s="196"/>
      <c r="M196" s="196"/>
    </row>
    <row r="197" spans="12:13" x14ac:dyDescent="0.25">
      <c r="L197" s="196"/>
      <c r="M197" s="196"/>
    </row>
    <row r="198" spans="12:13" x14ac:dyDescent="0.25">
      <c r="L198" s="196"/>
      <c r="M198" s="196"/>
    </row>
    <row r="199" spans="12:13" x14ac:dyDescent="0.25">
      <c r="L199" s="197"/>
      <c r="M199" s="19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showGridLines="0" zoomScaleNormal="100" workbookViewId="0">
      <selection activeCell="J6" sqref="J6"/>
    </sheetView>
  </sheetViews>
  <sheetFormatPr defaultRowHeight="15" x14ac:dyDescent="0.25"/>
  <cols>
    <col min="1" max="3" width="10.7109375" style="77" customWidth="1"/>
    <col min="4" max="4" width="36.42578125" bestFit="1" customWidth="1"/>
    <col min="5" max="5" width="16.7109375" style="77" bestFit="1" customWidth="1"/>
    <col min="6" max="8" width="10.7109375" style="77" customWidth="1"/>
    <col min="9" max="9" width="15.140625" style="77" customWidth="1"/>
    <col min="10" max="12" width="10.7109375" bestFit="1" customWidth="1"/>
  </cols>
  <sheetData>
    <row r="1" spans="1:9" x14ac:dyDescent="0.25">
      <c r="A1" s="89" t="s">
        <v>224</v>
      </c>
      <c r="B1" s="89" t="s">
        <v>339</v>
      </c>
      <c r="C1" s="89" t="s">
        <v>338</v>
      </c>
      <c r="D1" s="89" t="s">
        <v>0</v>
      </c>
      <c r="E1" s="89" t="s">
        <v>331</v>
      </c>
      <c r="F1" s="89" t="s">
        <v>337</v>
      </c>
      <c r="G1" s="89" t="s">
        <v>340</v>
      </c>
      <c r="H1" s="89" t="s">
        <v>341</v>
      </c>
      <c r="I1" s="89" t="s">
        <v>342</v>
      </c>
    </row>
    <row r="2" spans="1:9" x14ac:dyDescent="0.25">
      <c r="A2" s="77" t="s">
        <v>232</v>
      </c>
      <c r="B2" s="77">
        <v>2019</v>
      </c>
      <c r="C2" s="77">
        <v>2023</v>
      </c>
      <c r="D2" s="203" t="s">
        <v>257</v>
      </c>
      <c r="E2" s="77" t="s">
        <v>333</v>
      </c>
      <c r="F2" s="205">
        <f>KPI_Comparison!C4</f>
        <v>0.53004324599338593</v>
      </c>
      <c r="G2" s="205">
        <f>KPI_Comparison!K4</f>
        <v>0.4764608781776164</v>
      </c>
      <c r="H2" s="77">
        <v>5</v>
      </c>
      <c r="I2" s="207">
        <f>VLOOKUP(D2,KPI_Comparison!$B$4:$N$33,12,FALSE)</f>
        <v>-2.1089045772500148E-2</v>
      </c>
    </row>
    <row r="3" spans="1:9" x14ac:dyDescent="0.25">
      <c r="A3" s="77" t="s">
        <v>232</v>
      </c>
      <c r="B3" s="77">
        <v>2019</v>
      </c>
      <c r="C3" s="77">
        <v>2023</v>
      </c>
      <c r="D3" s="203" t="s">
        <v>258</v>
      </c>
      <c r="E3" s="77" t="s">
        <v>333</v>
      </c>
      <c r="F3" s="205">
        <f>KPI_Comparison!C5</f>
        <v>0.2398880691935894</v>
      </c>
      <c r="G3" s="205">
        <f>KPI_Comparison!K5</f>
        <v>0.24199405744470123</v>
      </c>
      <c r="H3" s="77">
        <v>5</v>
      </c>
      <c r="I3" s="207">
        <f>VLOOKUP(D3,KPI_Comparison!$B$4:$N$33,12,FALSE)</f>
        <v>1.7496756288410964E-3</v>
      </c>
    </row>
    <row r="4" spans="1:9" x14ac:dyDescent="0.25">
      <c r="A4" s="77" t="s">
        <v>232</v>
      </c>
      <c r="B4" s="77">
        <v>2019</v>
      </c>
      <c r="C4" s="77">
        <v>2023</v>
      </c>
      <c r="D4" s="203" t="s">
        <v>259</v>
      </c>
      <c r="E4" s="77" t="s">
        <v>333</v>
      </c>
      <c r="F4" s="205">
        <f>KPI_Comparison!C6</f>
        <v>0.22551513609768506</v>
      </c>
      <c r="G4" s="205">
        <f>KPI_Comparison!K6</f>
        <v>0.22322548695939254</v>
      </c>
      <c r="H4" s="77">
        <v>5</v>
      </c>
      <c r="I4" s="207">
        <f>VLOOKUP(D4,KPI_Comparison!$B$4:$N$33,12,FALSE)</f>
        <v>-2.0388918704181691E-3</v>
      </c>
    </row>
    <row r="5" spans="1:9" x14ac:dyDescent="0.25">
      <c r="A5" s="77" t="s">
        <v>232</v>
      </c>
      <c r="B5" s="77">
        <v>2019</v>
      </c>
      <c r="C5" s="77">
        <v>2023</v>
      </c>
      <c r="D5" s="203" t="s">
        <v>260</v>
      </c>
      <c r="E5" s="77" t="s">
        <v>333</v>
      </c>
      <c r="F5" s="205">
        <f>KPI_Comparison!C7</f>
        <v>0.15415924701093869</v>
      </c>
      <c r="G5" s="205">
        <f>KPI_Comparison!K7</f>
        <v>0.16743149554308354</v>
      </c>
      <c r="H5" s="77">
        <v>5</v>
      </c>
      <c r="I5" s="207">
        <f>VLOOKUP(D5,KPI_Comparison!$B$4:$N$33,12,FALSE)</f>
        <v>1.665479946881776E-2</v>
      </c>
    </row>
    <row r="6" spans="1:9" x14ac:dyDescent="0.25">
      <c r="A6" s="77" t="s">
        <v>232</v>
      </c>
      <c r="B6" s="77">
        <v>2019</v>
      </c>
      <c r="C6" s="77">
        <v>2023</v>
      </c>
      <c r="D6" s="203" t="s">
        <v>261</v>
      </c>
      <c r="E6" s="77" t="s">
        <v>333</v>
      </c>
      <c r="F6" s="205">
        <f>KPI_Comparison!C8</f>
        <v>0.7981035163966812</v>
      </c>
      <c r="G6" s="205">
        <f>KPI_Comparison!K8</f>
        <v>0.20365629611782068</v>
      </c>
      <c r="H6" s="77">
        <v>5</v>
      </c>
      <c r="I6" s="207">
        <f>VLOOKUP(D6,KPI_Comparison!$B$4:$N$33,12,FALSE)</f>
        <v>-0.23902967130589814</v>
      </c>
    </row>
    <row r="7" spans="1:9" x14ac:dyDescent="0.25">
      <c r="A7" s="77" t="s">
        <v>232</v>
      </c>
      <c r="B7" s="77">
        <v>2019</v>
      </c>
      <c r="C7" s="77">
        <v>2023</v>
      </c>
      <c r="D7" s="203" t="s">
        <v>262</v>
      </c>
      <c r="E7" s="77" t="s">
        <v>333</v>
      </c>
      <c r="F7" s="205">
        <f>KPI_Comparison!C9</f>
        <v>0.33213669123893563</v>
      </c>
      <c r="G7" s="205">
        <f>KPI_Comparison!K9</f>
        <v>0.14126347455502633</v>
      </c>
      <c r="H7" s="77">
        <v>5</v>
      </c>
      <c r="I7" s="207">
        <f>VLOOKUP(D7,KPI_Comparison!$B$4:$N$33,12,FALSE)</f>
        <v>-0.15716491501687402</v>
      </c>
    </row>
    <row r="8" spans="1:9" x14ac:dyDescent="0.25">
      <c r="A8" s="77" t="s">
        <v>232</v>
      </c>
      <c r="B8" s="77">
        <v>2019</v>
      </c>
      <c r="C8" s="77">
        <v>2023</v>
      </c>
      <c r="D8" s="203" t="s">
        <v>263</v>
      </c>
      <c r="E8" s="77" t="s">
        <v>333</v>
      </c>
      <c r="F8" s="205">
        <f>KPI_Comparison!C10</f>
        <v>0.88988154988958046</v>
      </c>
      <c r="G8" s="205">
        <f>KPI_Comparison!K10</f>
        <v>0.2214743117312763</v>
      </c>
      <c r="H8" s="77">
        <v>5</v>
      </c>
      <c r="I8" s="207">
        <f>VLOOKUP(D8,KPI_Comparison!$B$4:$N$33,12,FALSE)</f>
        <v>-0.24282157337891253</v>
      </c>
    </row>
    <row r="9" spans="1:9" x14ac:dyDescent="0.25">
      <c r="A9" s="77" t="s">
        <v>329</v>
      </c>
      <c r="B9" s="77">
        <v>2019</v>
      </c>
      <c r="C9" s="77">
        <v>2023</v>
      </c>
      <c r="D9" s="203" t="s">
        <v>257</v>
      </c>
      <c r="E9" s="77" t="s">
        <v>333</v>
      </c>
      <c r="F9" s="205">
        <f>KPI_Comparison!D4</f>
        <v>0.49713525644406154</v>
      </c>
      <c r="G9" s="205">
        <f>KPI_Comparison!L4</f>
        <v>0.4563113785127178</v>
      </c>
      <c r="H9" s="77">
        <v>5</v>
      </c>
      <c r="I9" s="207">
        <f>VLOOKUP(D9,KPI_Comparison!$B$4:$N$33,13,FALSE)</f>
        <v>-1.6991333158255184E-2</v>
      </c>
    </row>
    <row r="10" spans="1:9" x14ac:dyDescent="0.25">
      <c r="A10" s="77" t="s">
        <v>329</v>
      </c>
      <c r="B10" s="77">
        <v>2019</v>
      </c>
      <c r="C10" s="77">
        <v>2023</v>
      </c>
      <c r="D10" s="203" t="s">
        <v>258</v>
      </c>
      <c r="E10" s="77" t="s">
        <v>333</v>
      </c>
      <c r="F10" s="205">
        <f>KPI_Comparison!D5</f>
        <v>0.23868253438102441</v>
      </c>
      <c r="G10" s="205">
        <f>KPI_Comparison!L5</f>
        <v>0.22618429143729898</v>
      </c>
      <c r="H10" s="77">
        <v>5</v>
      </c>
      <c r="I10" s="207">
        <f>VLOOKUP(D10,KPI_Comparison!$B$4:$N$33,13,FALSE)</f>
        <v>-1.0699201009792159E-2</v>
      </c>
    </row>
    <row r="11" spans="1:9" x14ac:dyDescent="0.25">
      <c r="A11" s="77" t="s">
        <v>329</v>
      </c>
      <c r="B11" s="77">
        <v>2019</v>
      </c>
      <c r="C11" s="77">
        <v>2023</v>
      </c>
      <c r="D11" s="203" t="s">
        <v>259</v>
      </c>
      <c r="E11" s="77" t="s">
        <v>333</v>
      </c>
      <c r="F11" s="205">
        <f>KPI_Comparison!D6</f>
        <v>0.21795137729182415</v>
      </c>
      <c r="G11" s="205">
        <f>KPI_Comparison!L6</f>
        <v>0.19921438972965044</v>
      </c>
      <c r="H11" s="77">
        <v>5</v>
      </c>
      <c r="I11" s="207">
        <f>VLOOKUP(D11,KPI_Comparison!$B$4:$N$33,13,FALSE)</f>
        <v>-1.7817441937604817E-2</v>
      </c>
    </row>
    <row r="12" spans="1:9" x14ac:dyDescent="0.25">
      <c r="A12" s="77" t="s">
        <v>329</v>
      </c>
      <c r="B12" s="77">
        <v>2019</v>
      </c>
      <c r="C12" s="77">
        <v>2023</v>
      </c>
      <c r="D12" s="203" t="s">
        <v>260</v>
      </c>
      <c r="E12" s="77" t="s">
        <v>333</v>
      </c>
      <c r="F12" s="205">
        <f>KPI_Comparison!D7</f>
        <v>0.1694880494078905</v>
      </c>
      <c r="G12" s="205">
        <f>KPI_Comparison!L7</f>
        <v>0.14755821608011865</v>
      </c>
      <c r="H12" s="77">
        <v>5</v>
      </c>
      <c r="I12" s="207">
        <f>VLOOKUP(D12,KPI_Comparison!$B$4:$N$33,13,FALSE)</f>
        <v>-2.7331474240311016E-2</v>
      </c>
    </row>
    <row r="13" spans="1:9" x14ac:dyDescent="0.25">
      <c r="A13" s="77" t="s">
        <v>329</v>
      </c>
      <c r="B13" s="77">
        <v>2019</v>
      </c>
      <c r="C13" s="77">
        <v>2023</v>
      </c>
      <c r="D13" s="203" t="s">
        <v>261</v>
      </c>
      <c r="E13" s="77" t="s">
        <v>333</v>
      </c>
      <c r="F13" s="205">
        <f>KPI_Comparison!D8</f>
        <v>0.25381467886849107</v>
      </c>
      <c r="G13" s="205">
        <f>KPI_Comparison!L8</f>
        <v>0.19048349463256462</v>
      </c>
      <c r="H13" s="77">
        <v>5</v>
      </c>
      <c r="I13" s="207">
        <f>VLOOKUP(D13,KPI_Comparison!$B$4:$N$33,13,FALSE)</f>
        <v>-5.5791027631720058E-2</v>
      </c>
    </row>
    <row r="14" spans="1:9" x14ac:dyDescent="0.25">
      <c r="A14" s="77" t="s">
        <v>329</v>
      </c>
      <c r="B14" s="77">
        <v>2019</v>
      </c>
      <c r="C14" s="77">
        <v>2023</v>
      </c>
      <c r="D14" s="203" t="s">
        <v>262</v>
      </c>
      <c r="E14" s="77" t="s">
        <v>333</v>
      </c>
      <c r="F14" s="205">
        <f>KPI_Comparison!D9</f>
        <v>0.16877432786389762</v>
      </c>
      <c r="G14" s="205">
        <f>KPI_Comparison!L9</f>
        <v>0.13117981101742937</v>
      </c>
      <c r="H14" s="77">
        <v>5</v>
      </c>
      <c r="I14" s="207">
        <f>VLOOKUP(D14,KPI_Comparison!$B$4:$N$33,13,FALSE)</f>
        <v>-4.9149754934159851E-2</v>
      </c>
    </row>
    <row r="15" spans="1:9" x14ac:dyDescent="0.25">
      <c r="A15" s="77" t="s">
        <v>329</v>
      </c>
      <c r="B15" s="77">
        <v>2019</v>
      </c>
      <c r="C15" s="77">
        <v>2023</v>
      </c>
      <c r="D15" s="203" t="s">
        <v>263</v>
      </c>
      <c r="E15" s="77" t="s">
        <v>333</v>
      </c>
      <c r="F15" s="205">
        <f>KPI_Comparison!D10</f>
        <v>0.32196740837175158</v>
      </c>
      <c r="G15" s="205">
        <f>KPI_Comparison!L10</f>
        <v>0.22866438226609612</v>
      </c>
      <c r="H15" s="77">
        <v>5</v>
      </c>
      <c r="I15" s="207">
        <f>VLOOKUP(D15,KPI_Comparison!$B$4:$N$33,13,FALSE)</f>
        <v>-6.6149572138666013E-2</v>
      </c>
    </row>
    <row r="16" spans="1:9" x14ac:dyDescent="0.25">
      <c r="A16" s="77" t="s">
        <v>232</v>
      </c>
      <c r="B16" s="77">
        <v>2019</v>
      </c>
      <c r="C16" s="77">
        <v>2023</v>
      </c>
      <c r="D16" s="204" t="s">
        <v>306</v>
      </c>
      <c r="E16" s="77" t="s">
        <v>336</v>
      </c>
      <c r="F16" s="206">
        <f>KPI_Comparison!C20</f>
        <v>7.2632199724788675</v>
      </c>
      <c r="G16" s="206">
        <f>KPI_Comparison!K20</f>
        <v>7.5993770216844378</v>
      </c>
      <c r="H16" s="77">
        <v>5</v>
      </c>
      <c r="I16" s="207">
        <f>VLOOKUP(D16,KPI_Comparison!$B$4:$N$33,12,FALSE)</f>
        <v>9.0896664188582221E-3</v>
      </c>
    </row>
    <row r="17" spans="1:12" x14ac:dyDescent="0.25">
      <c r="A17" s="77" t="s">
        <v>232</v>
      </c>
      <c r="B17" s="77">
        <v>2019</v>
      </c>
      <c r="C17" s="77">
        <v>2023</v>
      </c>
      <c r="D17" s="204" t="s">
        <v>320</v>
      </c>
      <c r="E17" s="77" t="s">
        <v>336</v>
      </c>
      <c r="F17" s="206">
        <f>KPI_Comparison!C21</f>
        <v>25.150351887396035</v>
      </c>
      <c r="G17" s="206">
        <f>KPI_Comparison!K21</f>
        <v>22.795860771401692</v>
      </c>
      <c r="H17" s="77">
        <v>5</v>
      </c>
      <c r="I17" s="207">
        <f>VLOOKUP(D17,KPI_Comparison!$B$4:$N$33,12,FALSE)</f>
        <v>-1.9466612798788141E-2</v>
      </c>
    </row>
    <row r="18" spans="1:12" x14ac:dyDescent="0.25">
      <c r="A18" s="77" t="s">
        <v>232</v>
      </c>
      <c r="B18" s="77">
        <v>2019</v>
      </c>
      <c r="C18" s="77">
        <v>2023</v>
      </c>
      <c r="D18" s="204" t="s">
        <v>311</v>
      </c>
      <c r="E18" s="77" t="s">
        <v>336</v>
      </c>
      <c r="F18" s="206">
        <f>KPI_Comparison!C22</f>
        <v>0.66151919866444076</v>
      </c>
      <c r="G18" s="206">
        <f>KPI_Comparison!K22</f>
        <v>1.2422486857633301</v>
      </c>
      <c r="H18" s="77">
        <v>5</v>
      </c>
      <c r="I18" s="207">
        <f>VLOOKUP(D18,KPI_Comparison!$B$4:$N$33,12,FALSE)</f>
        <v>0.13431380759143541</v>
      </c>
    </row>
    <row r="19" spans="1:12" x14ac:dyDescent="0.25">
      <c r="A19" s="77" t="s">
        <v>232</v>
      </c>
      <c r="B19" s="77">
        <v>2019</v>
      </c>
      <c r="C19" s="77">
        <v>2023</v>
      </c>
      <c r="D19" s="204" t="s">
        <v>312</v>
      </c>
      <c r="E19" s="77" t="s">
        <v>336</v>
      </c>
      <c r="F19" s="206">
        <f>KPI_Comparison!C23</f>
        <v>2.1545038502644487</v>
      </c>
      <c r="G19" s="206">
        <f>KPI_Comparison!K23</f>
        <v>0.84370908888331797</v>
      </c>
      <c r="H19" s="77">
        <v>5</v>
      </c>
      <c r="I19" s="207">
        <f>VLOOKUP(D19,KPI_Comparison!$B$4:$N$33,12,FALSE)</f>
        <v>-0.17097220666888013</v>
      </c>
    </row>
    <row r="20" spans="1:12" x14ac:dyDescent="0.25">
      <c r="A20" s="77" t="s">
        <v>329</v>
      </c>
      <c r="B20" s="77">
        <v>2019</v>
      </c>
      <c r="C20" s="77">
        <v>2023</v>
      </c>
      <c r="D20" s="204" t="s">
        <v>306</v>
      </c>
      <c r="E20" s="77" t="s">
        <v>336</v>
      </c>
      <c r="F20" s="206">
        <f>KPI_Comparison!D20</f>
        <v>3.356634111807753</v>
      </c>
      <c r="G20" s="206">
        <f>KPI_Comparison!L20</f>
        <v>3.1856478222976596</v>
      </c>
      <c r="H20" s="77">
        <v>5</v>
      </c>
      <c r="I20" s="207">
        <f>VLOOKUP(D20,KPI_Comparison!$B$4:$N$33,13,FALSE)</f>
        <v>-1.0402130347449745E-2</v>
      </c>
    </row>
    <row r="21" spans="1:12" x14ac:dyDescent="0.25">
      <c r="A21" s="77" t="s">
        <v>329</v>
      </c>
      <c r="B21" s="77">
        <v>2019</v>
      </c>
      <c r="C21" s="77">
        <v>2023</v>
      </c>
      <c r="D21" s="204" t="s">
        <v>320</v>
      </c>
      <c r="E21" s="77" t="s">
        <v>336</v>
      </c>
      <c r="F21" s="206">
        <f>KPI_Comparison!D21</f>
        <v>11.084474292691798</v>
      </c>
      <c r="G21" s="206">
        <f>KPI_Comparison!L21</f>
        <v>15.425633821660311</v>
      </c>
      <c r="H21" s="77">
        <v>5</v>
      </c>
      <c r="I21" s="207">
        <f>VLOOKUP(D21,KPI_Comparison!$B$4:$N$33,13,FALSE)</f>
        <v>6.8330392030455656E-2</v>
      </c>
    </row>
    <row r="22" spans="1:12" x14ac:dyDescent="0.25">
      <c r="A22" s="77" t="s">
        <v>329</v>
      </c>
      <c r="B22" s="77">
        <v>2019</v>
      </c>
      <c r="C22" s="77">
        <v>2023</v>
      </c>
      <c r="D22" s="204" t="s">
        <v>311</v>
      </c>
      <c r="E22" s="77" t="s">
        <v>336</v>
      </c>
      <c r="F22" s="206">
        <f>KPI_Comparison!D22</f>
        <v>0.56039780162261188</v>
      </c>
      <c r="G22" s="206">
        <f>KPI_Comparison!L22</f>
        <v>0.50064215994063599</v>
      </c>
      <c r="H22" s="77">
        <v>5</v>
      </c>
      <c r="I22" s="207">
        <f>VLOOKUP(D22,KPI_Comparison!$B$4:$N$33,13,FALSE)</f>
        <v>-2.2298684984908612E-2</v>
      </c>
    </row>
    <row r="23" spans="1:12" x14ac:dyDescent="0.25">
      <c r="A23" s="77" t="s">
        <v>329</v>
      </c>
      <c r="B23" s="77">
        <v>2019</v>
      </c>
      <c r="C23" s="77">
        <v>2023</v>
      </c>
      <c r="D23" s="204" t="s">
        <v>312</v>
      </c>
      <c r="E23" s="77" t="s">
        <v>336</v>
      </c>
      <c r="F23" s="206">
        <f>KPI_Comparison!D23</f>
        <v>0.99578895652828447</v>
      </c>
      <c r="G23" s="206">
        <f>KPI_Comparison!L23</f>
        <v>0.88900377425411259</v>
      </c>
      <c r="H23" s="77">
        <v>5</v>
      </c>
      <c r="I23" s="207">
        <f>VLOOKUP(D23,KPI_Comparison!$B$4:$N$33,13,FALSE)</f>
        <v>-2.243136291143788E-2</v>
      </c>
    </row>
    <row r="24" spans="1:12" x14ac:dyDescent="0.25">
      <c r="A24" s="77" t="s">
        <v>232</v>
      </c>
      <c r="B24" s="77">
        <v>2019</v>
      </c>
      <c r="C24" s="77">
        <v>2023</v>
      </c>
      <c r="D24" s="212" t="s">
        <v>45</v>
      </c>
      <c r="E24" s="77" t="s">
        <v>321</v>
      </c>
      <c r="F24" s="36">
        <f>KPI_Comparison!C26</f>
        <v>39310</v>
      </c>
      <c r="G24" s="36">
        <f>KPI_Comparison!K26</f>
        <v>60580</v>
      </c>
      <c r="H24" s="77">
        <v>5</v>
      </c>
      <c r="I24" s="207">
        <f>VLOOKUP(D24,KPI_Comparison!$B$4:$N$33,12,FALSE)</f>
        <v>9.0348285552941388E-2</v>
      </c>
      <c r="J24" s="36"/>
      <c r="K24" s="36"/>
      <c r="L24" s="36"/>
    </row>
    <row r="25" spans="1:12" x14ac:dyDescent="0.25">
      <c r="A25" s="77" t="s">
        <v>232</v>
      </c>
      <c r="B25" s="77">
        <v>2019</v>
      </c>
      <c r="C25" s="77">
        <v>2023</v>
      </c>
      <c r="D25" s="212" t="s">
        <v>273</v>
      </c>
      <c r="E25" s="77" t="s">
        <v>321</v>
      </c>
      <c r="F25" s="36">
        <f>KPI_Comparison!C27</f>
        <v>20836</v>
      </c>
      <c r="G25" s="36">
        <f>KPI_Comparison!K27</f>
        <v>28864</v>
      </c>
      <c r="H25" s="77">
        <v>5</v>
      </c>
      <c r="I25" s="207">
        <f>VLOOKUP(D25,KPI_Comparison!$B$4:$N$33,12,FALSE)</f>
        <v>6.7353880650948161E-2</v>
      </c>
      <c r="J25" s="36"/>
      <c r="K25" s="36"/>
      <c r="L25" s="36"/>
    </row>
    <row r="26" spans="1:12" x14ac:dyDescent="0.25">
      <c r="A26" s="77" t="s">
        <v>232</v>
      </c>
      <c r="B26" s="77">
        <v>2019</v>
      </c>
      <c r="C26" s="77">
        <v>2023</v>
      </c>
      <c r="D26" s="203" t="s">
        <v>276</v>
      </c>
      <c r="E26" s="77" t="s">
        <v>321</v>
      </c>
      <c r="F26" s="36">
        <f>KPI_Comparison!C28</f>
        <v>9430</v>
      </c>
      <c r="G26" s="36">
        <f>KPI_Comparison!K28</f>
        <v>14660</v>
      </c>
      <c r="H26" s="77">
        <v>5</v>
      </c>
      <c r="I26" s="207">
        <f>VLOOKUP(D26,KPI_Comparison!$B$4:$N$33,12,FALSE)</f>
        <v>9.2256041375121889E-2</v>
      </c>
      <c r="J26" s="36"/>
      <c r="K26" s="36"/>
      <c r="L26" s="36"/>
    </row>
    <row r="27" spans="1:12" x14ac:dyDescent="0.25">
      <c r="A27" s="77" t="s">
        <v>232</v>
      </c>
      <c r="B27" s="77">
        <v>2019</v>
      </c>
      <c r="C27" s="77">
        <v>2023</v>
      </c>
      <c r="D27" s="212" t="s">
        <v>277</v>
      </c>
      <c r="E27" s="77" t="s">
        <v>321</v>
      </c>
      <c r="F27" s="36">
        <f>KPI_Comparison!C29</f>
        <v>8865</v>
      </c>
      <c r="G27" s="36">
        <f>KPI_Comparison!K29</f>
        <v>13523</v>
      </c>
      <c r="H27" s="77">
        <v>5</v>
      </c>
      <c r="I27" s="207">
        <f>VLOOKUP(D27,KPI_Comparison!$B$4:$N$33,12,FALSE)</f>
        <v>8.8125183297602883E-2</v>
      </c>
      <c r="J27" s="36"/>
      <c r="K27" s="36"/>
      <c r="L27" s="36"/>
    </row>
    <row r="28" spans="1:12" x14ac:dyDescent="0.25">
      <c r="A28" s="77" t="s">
        <v>232</v>
      </c>
      <c r="B28" s="77">
        <v>2019</v>
      </c>
      <c r="C28" s="77">
        <v>2023</v>
      </c>
      <c r="D28" s="203" t="s">
        <v>274</v>
      </c>
      <c r="E28" s="77" t="s">
        <v>321</v>
      </c>
      <c r="F28" s="36">
        <f>KPI_Comparison!C30</f>
        <v>6060</v>
      </c>
      <c r="G28" s="36">
        <f>KPI_Comparison!K30</f>
        <v>10143</v>
      </c>
      <c r="H28" s="77">
        <v>5</v>
      </c>
      <c r="I28" s="207">
        <f>VLOOKUP(D28,KPI_Comparison!$B$4:$N$33,12,FALSE)</f>
        <v>0.10850781759999473</v>
      </c>
      <c r="J28" s="36"/>
      <c r="K28" s="36"/>
      <c r="L28" s="36"/>
    </row>
    <row r="29" spans="1:12" x14ac:dyDescent="0.25">
      <c r="A29" s="77" t="s">
        <v>232</v>
      </c>
      <c r="B29" s="77">
        <v>2019</v>
      </c>
      <c r="C29" s="77">
        <v>2023</v>
      </c>
      <c r="D29" s="203" t="s">
        <v>12</v>
      </c>
      <c r="E29" s="77" t="s">
        <v>321</v>
      </c>
      <c r="F29" s="36">
        <f>KPI_Comparison!C31</f>
        <v>18629</v>
      </c>
      <c r="G29" s="36">
        <f>KPI_Comparison!K31</f>
        <v>73087</v>
      </c>
      <c r="H29" s="77">
        <v>5</v>
      </c>
      <c r="I29" s="207">
        <f>VLOOKUP(D29,KPI_Comparison!$B$4:$N$33,12,FALSE)</f>
        <v>0.31440777268824127</v>
      </c>
      <c r="J29" s="36"/>
      <c r="K29" s="36"/>
      <c r="L29" s="36"/>
    </row>
    <row r="30" spans="1:12" x14ac:dyDescent="0.25">
      <c r="A30" s="77" t="s">
        <v>232</v>
      </c>
      <c r="B30" s="77">
        <v>2019</v>
      </c>
      <c r="C30" s="77">
        <v>2023</v>
      </c>
      <c r="D30" s="203" t="s">
        <v>275</v>
      </c>
      <c r="E30" s="77" t="s">
        <v>321</v>
      </c>
      <c r="F30" s="36">
        <f>KPI_Comparison!C32</f>
        <v>7885</v>
      </c>
      <c r="G30" s="36">
        <f>KPI_Comparison!K32</f>
        <v>50522</v>
      </c>
      <c r="H30" s="77">
        <v>5</v>
      </c>
      <c r="I30" s="207">
        <f>VLOOKUP(D30,KPI_Comparison!$B$4:$N$33,12,FALSE)</f>
        <v>0.44989237989093356</v>
      </c>
      <c r="J30" s="36"/>
      <c r="K30" s="36"/>
      <c r="L30" s="36"/>
    </row>
    <row r="31" spans="1:12" x14ac:dyDescent="0.25">
      <c r="A31" s="77" t="s">
        <v>232</v>
      </c>
      <c r="B31" s="77">
        <v>2019</v>
      </c>
      <c r="C31" s="77">
        <v>2023</v>
      </c>
      <c r="D31" s="212" t="s">
        <v>299</v>
      </c>
      <c r="E31" s="77" t="s">
        <v>321</v>
      </c>
      <c r="F31" s="36">
        <f>KPI_Comparison!C33</f>
        <v>131</v>
      </c>
      <c r="G31" s="36">
        <f>KPI_Comparison!K33</f>
        <v>1249</v>
      </c>
      <c r="H31" s="77">
        <v>5</v>
      </c>
      <c r="I31" s="207">
        <f>VLOOKUP(D31,KPI_Comparison!$B$4:$N$33,12,FALSE)</f>
        <v>0.56985025744021378</v>
      </c>
      <c r="J31" s="36"/>
      <c r="K31" s="36"/>
      <c r="L31" s="36"/>
    </row>
    <row r="32" spans="1:12" x14ac:dyDescent="0.25">
      <c r="A32" s="77" t="s">
        <v>329</v>
      </c>
      <c r="B32" s="77">
        <v>2019</v>
      </c>
      <c r="C32" s="77">
        <v>2023</v>
      </c>
      <c r="D32" s="212" t="s">
        <v>45</v>
      </c>
      <c r="E32" s="77" t="s">
        <v>321</v>
      </c>
      <c r="F32" s="83">
        <f>KPI_Comparison!D26</f>
        <v>8533.0499999999993</v>
      </c>
      <c r="G32" s="83">
        <f>KPI_Comparison!L26</f>
        <v>11529.89</v>
      </c>
      <c r="H32" s="77">
        <v>5</v>
      </c>
      <c r="I32" s="207">
        <f>VLOOKUP(D32,KPI_Comparison!$B$4:$N$33,13,FALSE)</f>
        <v>6.2048071597404775E-2</v>
      </c>
    </row>
    <row r="33" spans="1:9" x14ac:dyDescent="0.25">
      <c r="A33" s="77" t="s">
        <v>329</v>
      </c>
      <c r="B33" s="77">
        <v>2019</v>
      </c>
      <c r="C33" s="77">
        <v>2023</v>
      </c>
      <c r="D33" s="212" t="s">
        <v>273</v>
      </c>
      <c r="E33" s="77" t="s">
        <v>321</v>
      </c>
      <c r="F33" s="83">
        <f>KPI_Comparison!D27</f>
        <v>4242.079999999999</v>
      </c>
      <c r="G33" s="83">
        <f>KPI_Comparison!L27</f>
        <v>5261.2199999999993</v>
      </c>
      <c r="H33" s="77">
        <v>5</v>
      </c>
      <c r="I33" s="207">
        <f>VLOOKUP(D33,KPI_Comparison!$B$4:$N$33,13,FALSE)</f>
        <v>4.4002458982810966E-2</v>
      </c>
    </row>
    <row r="34" spans="1:9" x14ac:dyDescent="0.25">
      <c r="A34" s="77" t="s">
        <v>329</v>
      </c>
      <c r="B34" s="77">
        <v>2019</v>
      </c>
      <c r="C34" s="77">
        <v>2023</v>
      </c>
      <c r="D34" s="203" t="s">
        <v>276</v>
      </c>
      <c r="E34" s="77" t="s">
        <v>321</v>
      </c>
      <c r="F34" s="83">
        <f>KPI_Comparison!D28</f>
        <v>2036.69</v>
      </c>
      <c r="G34" s="83">
        <f>KPI_Comparison!L28</f>
        <v>2607.8799999999992</v>
      </c>
      <c r="H34" s="77">
        <v>5</v>
      </c>
      <c r="I34" s="207">
        <f>VLOOKUP(D34,KPI_Comparison!$B$4:$N$33,13,FALSE)</f>
        <v>5.0685005797322047E-2</v>
      </c>
    </row>
    <row r="35" spans="1:9" x14ac:dyDescent="0.25">
      <c r="A35" s="77" t="s">
        <v>329</v>
      </c>
      <c r="B35" s="77">
        <v>2019</v>
      </c>
      <c r="C35" s="77">
        <v>2023</v>
      </c>
      <c r="D35" s="212" t="s">
        <v>277</v>
      </c>
      <c r="E35" s="77" t="s">
        <v>321</v>
      </c>
      <c r="F35" s="83">
        <f>KPI_Comparison!D29</f>
        <v>1859.79</v>
      </c>
      <c r="G35" s="83">
        <f>KPI_Comparison!L29</f>
        <v>2296.9199999999992</v>
      </c>
      <c r="H35" s="77">
        <v>5</v>
      </c>
      <c r="I35" s="207">
        <f>VLOOKUP(D35,KPI_Comparison!$B$4:$N$33,13,FALSE)</f>
        <v>4.3125091746772926E-2</v>
      </c>
    </row>
    <row r="36" spans="1:9" x14ac:dyDescent="0.25">
      <c r="A36" s="77" t="s">
        <v>329</v>
      </c>
      <c r="B36" s="77">
        <v>2019</v>
      </c>
      <c r="C36" s="77">
        <v>2023</v>
      </c>
      <c r="D36" s="203" t="s">
        <v>274</v>
      </c>
      <c r="E36" s="77" t="s">
        <v>321</v>
      </c>
      <c r="F36" s="83">
        <f>KPI_Comparison!D30</f>
        <v>1446.25</v>
      </c>
      <c r="G36" s="83">
        <f>KPI_Comparison!L30</f>
        <v>1701.3299999999992</v>
      </c>
      <c r="H36" s="77">
        <v>5</v>
      </c>
      <c r="I36" s="207">
        <f>VLOOKUP(D36,KPI_Comparison!$B$4:$N$33,13,FALSE)</f>
        <v>3.3020732086568527E-2</v>
      </c>
    </row>
    <row r="37" spans="1:9" x14ac:dyDescent="0.25">
      <c r="A37" s="77" t="s">
        <v>329</v>
      </c>
      <c r="B37" s="77">
        <v>2019</v>
      </c>
      <c r="C37" s="77">
        <v>2023</v>
      </c>
      <c r="D37" s="203" t="s">
        <v>12</v>
      </c>
      <c r="E37" s="77" t="s">
        <v>321</v>
      </c>
      <c r="F37" s="83">
        <f>KPI_Comparison!D31</f>
        <v>8436.64</v>
      </c>
      <c r="G37" s="83">
        <f>KPI_Comparison!L31</f>
        <v>13654.369999999999</v>
      </c>
      <c r="H37" s="77">
        <v>5</v>
      </c>
      <c r="I37" s="207">
        <f>VLOOKUP(D37,KPI_Comparison!$B$4:$N$33,13,FALSE)</f>
        <v>0.10108394413015653</v>
      </c>
    </row>
    <row r="38" spans="1:9" x14ac:dyDescent="0.25">
      <c r="A38" s="77" t="s">
        <v>329</v>
      </c>
      <c r="B38" s="77">
        <v>2019</v>
      </c>
      <c r="C38" s="77">
        <v>2023</v>
      </c>
      <c r="D38" s="203" t="s">
        <v>275</v>
      </c>
      <c r="E38" s="77" t="s">
        <v>321</v>
      </c>
      <c r="F38" s="83">
        <f>KPI_Comparison!D32</f>
        <v>5663.06</v>
      </c>
      <c r="G38" s="83">
        <f>KPI_Comparison!L32</f>
        <v>9441.43</v>
      </c>
      <c r="H38" s="77">
        <v>5</v>
      </c>
      <c r="I38" s="207">
        <f>VLOOKUP(D38,KPI_Comparison!$B$4:$N$33,13,FALSE)</f>
        <v>0.10763666393809435</v>
      </c>
    </row>
    <row r="39" spans="1:9" x14ac:dyDescent="0.25">
      <c r="A39" s="77" t="s">
        <v>329</v>
      </c>
      <c r="B39" s="77">
        <v>2019</v>
      </c>
      <c r="C39" s="77">
        <v>2023</v>
      </c>
      <c r="D39" s="212" t="s">
        <v>299</v>
      </c>
      <c r="E39" s="77" t="s">
        <v>321</v>
      </c>
      <c r="F39" s="83">
        <f>KPI_Comparison!D33</f>
        <v>524.28</v>
      </c>
      <c r="G39" s="83">
        <f>KPI_Comparison!L33</f>
        <v>1173.79</v>
      </c>
      <c r="H39" s="77">
        <v>5</v>
      </c>
      <c r="I39" s="207">
        <f>VLOOKUP(D39,KPI_Comparison!$B$4:$N$33,13,FALSE)</f>
        <v>0.17491222561262298</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1"/>
  <sheetViews>
    <sheetView showGridLines="0" zoomScaleNormal="100" workbookViewId="0">
      <pane ySplit="1" topLeftCell="A26" activePane="bottomLeft" state="frozen"/>
      <selection pane="bottomLeft" activeCell="E37" sqref="E37"/>
    </sheetView>
  </sheetViews>
  <sheetFormatPr defaultRowHeight="15" x14ac:dyDescent="0.25"/>
  <cols>
    <col min="1" max="1" width="12.7109375" style="77" customWidth="1"/>
    <col min="2" max="2" width="12.7109375" customWidth="1"/>
    <col min="3" max="3" width="37.5703125" style="213" bestFit="1" customWidth="1"/>
    <col min="4" max="4" width="19.85546875" bestFit="1" customWidth="1"/>
    <col min="5" max="5" width="12.7109375" style="86" customWidth="1"/>
  </cols>
  <sheetData>
    <row r="1" spans="1:5" x14ac:dyDescent="0.25">
      <c r="A1" s="319" t="s">
        <v>224</v>
      </c>
      <c r="B1" s="319" t="s">
        <v>330</v>
      </c>
      <c r="C1" s="319" t="s">
        <v>0</v>
      </c>
      <c r="D1" s="319" t="s">
        <v>331</v>
      </c>
      <c r="E1" s="321" t="s">
        <v>332</v>
      </c>
    </row>
    <row r="2" spans="1:5" x14ac:dyDescent="0.25">
      <c r="A2" s="77" t="s">
        <v>232</v>
      </c>
      <c r="B2" s="77">
        <v>2020</v>
      </c>
      <c r="C2" s="204" t="s">
        <v>345</v>
      </c>
      <c r="D2" t="s">
        <v>244</v>
      </c>
      <c r="E2" s="86">
        <f>VLOOKUP(C2,Horizontal_Analysis!$B$5:$K$31,7,FALSE)</f>
        <v>1.2032561689137624E-2</v>
      </c>
    </row>
    <row r="3" spans="1:5" x14ac:dyDescent="0.25">
      <c r="A3" s="77" t="s">
        <v>232</v>
      </c>
      <c r="B3" s="77">
        <v>2020</v>
      </c>
      <c r="C3" s="204" t="s">
        <v>282</v>
      </c>
      <c r="D3" t="s">
        <v>244</v>
      </c>
      <c r="E3" s="86">
        <f>VLOOKUP(C3,Horizontal_Analysis!$B$5:$K$31,7,FALSE)</f>
        <v>-1.1637977698386922E-2</v>
      </c>
    </row>
    <row r="4" spans="1:5" x14ac:dyDescent="0.25">
      <c r="A4" s="77" t="s">
        <v>232</v>
      </c>
      <c r="B4" s="77">
        <v>2020</v>
      </c>
      <c r="C4" s="204" t="s">
        <v>273</v>
      </c>
      <c r="D4" t="s">
        <v>244</v>
      </c>
      <c r="E4" s="86">
        <f>VLOOKUP(C4,Horizontal_Analysis!$B$5:$K$31,7,FALSE)</f>
        <v>3.3019773468995969E-2</v>
      </c>
    </row>
    <row r="5" spans="1:5" x14ac:dyDescent="0.25">
      <c r="A5" s="77" t="s">
        <v>232</v>
      </c>
      <c r="B5" s="77">
        <v>2020</v>
      </c>
      <c r="C5" s="204" t="s">
        <v>276</v>
      </c>
      <c r="D5" t="s">
        <v>244</v>
      </c>
      <c r="E5" s="86">
        <f>VLOOKUP(C5,Horizontal_Analysis!$B$5:$K$31,7,FALSE)</f>
        <v>0.1127253446447508</v>
      </c>
    </row>
    <row r="6" spans="1:5" x14ac:dyDescent="0.25">
      <c r="A6" s="77" t="s">
        <v>232</v>
      </c>
      <c r="B6" s="77">
        <v>2020</v>
      </c>
      <c r="C6" s="204" t="s">
        <v>346</v>
      </c>
      <c r="D6" t="s">
        <v>244</v>
      </c>
      <c r="E6" s="86">
        <f>VLOOKUP(C6,Horizontal_Analysis!$B$5:$K$31,7,FALSE)</f>
        <v>0.77345132743362832</v>
      </c>
    </row>
    <row r="7" spans="1:5" x14ac:dyDescent="0.25">
      <c r="A7" s="77" t="s">
        <v>232</v>
      </c>
      <c r="B7" s="77">
        <v>2020</v>
      </c>
      <c r="C7" s="204" t="s">
        <v>347</v>
      </c>
      <c r="D7" t="s">
        <v>244</v>
      </c>
      <c r="E7" s="86">
        <f>VLOOKUP(C7,Horizontal_Analysis!$B$5:$K$31,7,FALSE)</f>
        <v>7.0614777213761984E-2</v>
      </c>
    </row>
    <row r="8" spans="1:5" x14ac:dyDescent="0.25">
      <c r="A8" s="77" t="s">
        <v>232</v>
      </c>
      <c r="B8" s="77">
        <v>2020</v>
      </c>
      <c r="C8" s="204" t="s">
        <v>348</v>
      </c>
      <c r="D8" t="s">
        <v>244</v>
      </c>
      <c r="E8" s="86">
        <f>VLOOKUP(C8,Horizontal_Analysis!$B$5:$K$31,7,FALSE)</f>
        <v>6.6132031613203163E-2</v>
      </c>
    </row>
    <row r="9" spans="1:5" x14ac:dyDescent="0.25">
      <c r="A9" s="77" t="s">
        <v>232</v>
      </c>
      <c r="B9" s="77">
        <v>2020</v>
      </c>
      <c r="C9" s="204" t="s">
        <v>349</v>
      </c>
      <c r="D9" t="s">
        <v>244</v>
      </c>
      <c r="E9" s="86">
        <f>VLOOKUP(C9,Horizontal_Analysis!$B$5:$K$31,7,FALSE)</f>
        <v>-5.3066037735849059E-2</v>
      </c>
    </row>
    <row r="10" spans="1:5" x14ac:dyDescent="0.25">
      <c r="A10" s="77" t="s">
        <v>232</v>
      </c>
      <c r="B10" s="77">
        <v>2020</v>
      </c>
      <c r="C10" s="204" t="s">
        <v>369</v>
      </c>
      <c r="D10" t="s">
        <v>244</v>
      </c>
      <c r="E10" s="86">
        <f>VLOOKUP(C10,Horizontal_Analysis!$B$5:$K$31,7,FALSE)</f>
        <v>0.11617161716171617</v>
      </c>
    </row>
    <row r="11" spans="1:5" x14ac:dyDescent="0.25">
      <c r="A11" s="77" t="s">
        <v>232</v>
      </c>
      <c r="B11" s="77">
        <v>2020</v>
      </c>
      <c r="C11" s="204" t="s">
        <v>350</v>
      </c>
      <c r="D11" t="s">
        <v>244</v>
      </c>
      <c r="E11" s="86">
        <f>VLOOKUP(C11,Horizontal_Analysis!$B$5:$K$31,7,FALSE)</f>
        <v>0.11623748211731044</v>
      </c>
    </row>
    <row r="12" spans="1:5" x14ac:dyDescent="0.25">
      <c r="A12" s="77" t="s">
        <v>232</v>
      </c>
      <c r="B12" s="77">
        <v>2020</v>
      </c>
      <c r="C12" s="204" t="s">
        <v>352</v>
      </c>
      <c r="D12" t="s">
        <v>233</v>
      </c>
      <c r="E12" s="86">
        <f>VLOOKUP(C12,Horizontal_Analysis!$B$5:$K$31,7,FALSE)</f>
        <v>0</v>
      </c>
    </row>
    <row r="13" spans="1:5" x14ac:dyDescent="0.25">
      <c r="A13" s="77" t="s">
        <v>232</v>
      </c>
      <c r="B13" s="77">
        <v>2020</v>
      </c>
      <c r="C13" s="204" t="s">
        <v>353</v>
      </c>
      <c r="D13" t="s">
        <v>233</v>
      </c>
      <c r="E13" s="86">
        <f>VLOOKUP(C13,Horizontal_Analysis!$B$5:$K$31,7,FALSE)</f>
        <v>4.5783132530120479E-2</v>
      </c>
    </row>
    <row r="14" spans="1:5" x14ac:dyDescent="0.25">
      <c r="A14" s="77" t="s">
        <v>232</v>
      </c>
      <c r="B14" s="77">
        <v>2020</v>
      </c>
      <c r="C14" s="204" t="s">
        <v>87</v>
      </c>
      <c r="D14" t="s">
        <v>233</v>
      </c>
      <c r="E14" s="86">
        <f>VLOOKUP(C14,Horizontal_Analysis!$B$5:$K$31,7,FALSE)</f>
        <v>0.24699085219065961</v>
      </c>
    </row>
    <row r="15" spans="1:5" x14ac:dyDescent="0.25">
      <c r="A15" s="77" t="s">
        <v>232</v>
      </c>
      <c r="B15" s="77">
        <v>2020</v>
      </c>
      <c r="C15" s="204" t="s">
        <v>88</v>
      </c>
      <c r="D15" t="s">
        <v>233</v>
      </c>
      <c r="E15" s="86">
        <f>VLOOKUP(C15,Horizontal_Analysis!$B$5:$K$31,7,FALSE)</f>
        <v>7.4997115495557862E-2</v>
      </c>
    </row>
    <row r="16" spans="1:5" x14ac:dyDescent="0.25">
      <c r="A16" s="77" t="s">
        <v>232</v>
      </c>
      <c r="B16" s="77">
        <v>2020</v>
      </c>
      <c r="C16" s="204" t="s">
        <v>354</v>
      </c>
      <c r="D16" t="s">
        <v>233</v>
      </c>
      <c r="E16" s="86">
        <f>VLOOKUP(C16,Horizontal_Analysis!$B$5:$K$31,7,FALSE)</f>
        <v>0.10824646314221892</v>
      </c>
    </row>
    <row r="17" spans="1:5" x14ac:dyDescent="0.25">
      <c r="A17" s="77" t="s">
        <v>232</v>
      </c>
      <c r="B17" s="77">
        <v>2020</v>
      </c>
      <c r="C17" s="204" t="s">
        <v>355</v>
      </c>
      <c r="D17" t="s">
        <v>233</v>
      </c>
      <c r="E17" s="86">
        <f>VLOOKUP(C17,Horizontal_Analysis!$B$5:$K$31,7,FALSE)</f>
        <v>0.47044334975369456</v>
      </c>
    </row>
    <row r="18" spans="1:5" x14ac:dyDescent="0.25">
      <c r="A18" s="77" t="s">
        <v>232</v>
      </c>
      <c r="B18" s="77">
        <v>2020</v>
      </c>
      <c r="C18" s="204" t="s">
        <v>12</v>
      </c>
      <c r="D18" t="s">
        <v>233</v>
      </c>
      <c r="E18" s="86">
        <f>VLOOKUP(C18,Horizontal_Analysis!$B$5:$K$31,7,FALSE)</f>
        <v>8.1807933866552149E-2</v>
      </c>
    </row>
    <row r="19" spans="1:5" x14ac:dyDescent="0.25">
      <c r="A19" s="77" t="s">
        <v>232</v>
      </c>
      <c r="B19" s="77">
        <v>2020</v>
      </c>
      <c r="C19" s="204" t="s">
        <v>7</v>
      </c>
      <c r="D19" t="s">
        <v>233</v>
      </c>
      <c r="E19" s="86">
        <f>VLOOKUP(C19,Horizontal_Analysis!$B$5:$K$31,7,FALSE)</f>
        <v>7.4980574980574977E-2</v>
      </c>
    </row>
    <row r="20" spans="1:5" x14ac:dyDescent="0.25">
      <c r="A20" s="77" t="s">
        <v>232</v>
      </c>
      <c r="B20" s="77">
        <v>2020</v>
      </c>
      <c r="C20" s="204" t="s">
        <v>356</v>
      </c>
      <c r="D20" t="s">
        <v>233</v>
      </c>
      <c r="E20" s="86">
        <f>VLOOKUP(C20,Horizontal_Analysis!$B$5:$K$31,7,FALSE)</f>
        <v>-0.36729074889867841</v>
      </c>
    </row>
    <row r="21" spans="1:5" x14ac:dyDescent="0.25">
      <c r="A21" s="77" t="s">
        <v>232</v>
      </c>
      <c r="B21" s="77">
        <v>2020</v>
      </c>
      <c r="C21" s="204" t="s">
        <v>357</v>
      </c>
      <c r="D21" t="s">
        <v>233</v>
      </c>
      <c r="E21" s="86">
        <f>VLOOKUP(C21,Horizontal_Analysis!$B$5:$K$31,7,FALSE)</f>
        <v>4.1787439613526569</v>
      </c>
    </row>
    <row r="22" spans="1:5" x14ac:dyDescent="0.25">
      <c r="A22" s="77" t="s">
        <v>232</v>
      </c>
      <c r="B22" s="77">
        <v>2020</v>
      </c>
      <c r="C22" s="204" t="s">
        <v>288</v>
      </c>
      <c r="D22" t="s">
        <v>233</v>
      </c>
      <c r="E22" s="86">
        <f>VLOOKUP(C22,Horizontal_Analysis!$B$5:$K$31,7,FALSE)</f>
        <v>5.66412213740458</v>
      </c>
    </row>
    <row r="23" spans="1:5" x14ac:dyDescent="0.25">
      <c r="A23" s="77" t="s">
        <v>232</v>
      </c>
      <c r="B23" s="77">
        <v>2020</v>
      </c>
      <c r="C23" s="204" t="s">
        <v>364</v>
      </c>
      <c r="D23" t="s">
        <v>367</v>
      </c>
      <c r="E23" s="86">
        <f>VLOOKUP(C23,Horizontal_Analysis!$B$5:$K$31,7,FALSE)</f>
        <v>0.31431034482758619</v>
      </c>
    </row>
    <row r="24" spans="1:5" x14ac:dyDescent="0.25">
      <c r="A24" s="77" t="s">
        <v>232</v>
      </c>
      <c r="B24" s="77">
        <v>2020</v>
      </c>
      <c r="C24" s="204" t="s">
        <v>365</v>
      </c>
      <c r="D24" t="s">
        <v>367</v>
      </c>
      <c r="E24" s="86">
        <f>VLOOKUP(C24,Horizontal_Analysis!$B$5:$K$31,7,FALSE)</f>
        <v>5.0890410958904111</v>
      </c>
    </row>
    <row r="25" spans="1:5" x14ac:dyDescent="0.25">
      <c r="A25" s="77" t="s">
        <v>232</v>
      </c>
      <c r="B25" s="77">
        <v>2020</v>
      </c>
      <c r="C25" s="204" t="s">
        <v>366</v>
      </c>
      <c r="D25" t="s">
        <v>367</v>
      </c>
      <c r="E25" s="86">
        <f>VLOOKUP(C25,Horizontal_Analysis!$B$5:$K$31,7,FALSE)</f>
        <v>0.26512059369202229</v>
      </c>
    </row>
    <row r="26" spans="1:5" x14ac:dyDescent="0.25">
      <c r="A26" s="77" t="s">
        <v>232</v>
      </c>
      <c r="B26" s="77">
        <v>2020</v>
      </c>
      <c r="C26" s="204" t="s">
        <v>359</v>
      </c>
      <c r="D26" t="s">
        <v>367</v>
      </c>
      <c r="E26" s="86">
        <f>VLOOKUP(C26,Horizontal_Analysis!$B$5:$K$31,7,FALSE)</f>
        <v>93.678571428571431</v>
      </c>
    </row>
    <row r="27" spans="1:5" x14ac:dyDescent="0.25">
      <c r="A27" s="77" t="s">
        <v>232</v>
      </c>
      <c r="B27" s="77">
        <v>2021</v>
      </c>
      <c r="C27" s="204" t="s">
        <v>345</v>
      </c>
      <c r="D27" t="s">
        <v>244</v>
      </c>
      <c r="E27" s="86">
        <f>VLOOKUP(C27,Horizontal_Analysis!$B$5:$K$31,8,FALSE)</f>
        <v>0.18211296282331649</v>
      </c>
    </row>
    <row r="28" spans="1:5" x14ac:dyDescent="0.25">
      <c r="A28" s="77" t="s">
        <v>232</v>
      </c>
      <c r="B28" s="77">
        <v>2021</v>
      </c>
      <c r="C28" s="204" t="s">
        <v>282</v>
      </c>
      <c r="D28" t="s">
        <v>244</v>
      </c>
      <c r="E28" s="86">
        <f>VLOOKUP(C28,Horizontal_Analysis!$B$5:$K$31,8,FALSE)</f>
        <v>0.2129908538255107</v>
      </c>
    </row>
    <row r="29" spans="1:5" x14ac:dyDescent="0.25">
      <c r="A29" s="77" t="s">
        <v>232</v>
      </c>
      <c r="B29" s="77">
        <v>2021</v>
      </c>
      <c r="C29" s="204" t="s">
        <v>273</v>
      </c>
      <c r="D29" t="s">
        <v>244</v>
      </c>
      <c r="E29" s="86">
        <f>VLOOKUP(C29,Horizontal_Analysis!$B$5:$K$31,8,FALSE)</f>
        <v>0.15591897416837019</v>
      </c>
    </row>
    <row r="30" spans="1:5" x14ac:dyDescent="0.25">
      <c r="A30" s="77" t="s">
        <v>232</v>
      </c>
      <c r="B30" s="77">
        <v>2021</v>
      </c>
      <c r="C30" s="204" t="s">
        <v>276</v>
      </c>
      <c r="D30" t="s">
        <v>244</v>
      </c>
      <c r="E30" s="86">
        <f>VLOOKUP(C30,Horizontal_Analysis!$B$5:$K$31,8,FALSE)</f>
        <v>0.147050414562089</v>
      </c>
    </row>
    <row r="31" spans="1:5" x14ac:dyDescent="0.25">
      <c r="A31" s="77" t="s">
        <v>232</v>
      </c>
      <c r="B31" s="77">
        <v>2021</v>
      </c>
      <c r="C31" s="204" t="s">
        <v>346</v>
      </c>
      <c r="D31" t="s">
        <v>244</v>
      </c>
      <c r="E31" s="86">
        <f>VLOOKUP(C31,Horizontal_Analysis!$B$5:$K$31,8,FALSE)</f>
        <v>7.1856287425149698E-2</v>
      </c>
    </row>
    <row r="32" spans="1:5" x14ac:dyDescent="0.25">
      <c r="A32" s="77" t="s">
        <v>232</v>
      </c>
      <c r="B32" s="77">
        <v>2021</v>
      </c>
      <c r="C32" s="204" t="s">
        <v>347</v>
      </c>
      <c r="D32" t="s">
        <v>244</v>
      </c>
      <c r="E32" s="86">
        <f>VLOOKUP(C32,Horizontal_Analysis!$B$5:$K$31,8,FALSE)</f>
        <v>0.1549889368875777</v>
      </c>
    </row>
    <row r="33" spans="1:5" x14ac:dyDescent="0.25">
      <c r="A33" s="77" t="s">
        <v>232</v>
      </c>
      <c r="B33" s="77">
        <v>2021</v>
      </c>
      <c r="C33" s="204" t="s">
        <v>348</v>
      </c>
      <c r="D33" t="s">
        <v>244</v>
      </c>
      <c r="E33" s="86">
        <f>VLOOKUP(C33,Horizontal_Analysis!$B$5:$K$31,8,FALSE)</f>
        <v>0.15621933936552926</v>
      </c>
    </row>
    <row r="34" spans="1:5" x14ac:dyDescent="0.25">
      <c r="A34" s="77" t="s">
        <v>232</v>
      </c>
      <c r="B34" s="77">
        <v>2021</v>
      </c>
      <c r="C34" s="204" t="s">
        <v>349</v>
      </c>
      <c r="D34" t="s">
        <v>244</v>
      </c>
      <c r="E34" s="86">
        <f>VLOOKUP(C34,Horizontal_Analysis!$B$5:$K$31,8,FALSE)</f>
        <v>8.1776670817766711E-2</v>
      </c>
    </row>
    <row r="35" spans="1:5" x14ac:dyDescent="0.25">
      <c r="A35" s="77" t="s">
        <v>232</v>
      </c>
      <c r="B35" s="77">
        <v>2021</v>
      </c>
      <c r="C35" s="204" t="s">
        <v>369</v>
      </c>
      <c r="D35" t="s">
        <v>244</v>
      </c>
      <c r="E35" s="86">
        <f>VLOOKUP(C35,Horizontal_Analysis!$B$5:$K$31,8,FALSE)</f>
        <v>0.18273211117681845</v>
      </c>
    </row>
    <row r="36" spans="1:5" x14ac:dyDescent="0.25">
      <c r="A36" s="77" t="s">
        <v>232</v>
      </c>
      <c r="B36" s="77">
        <v>2021</v>
      </c>
      <c r="C36" s="204" t="s">
        <v>350</v>
      </c>
      <c r="D36" t="s">
        <v>244</v>
      </c>
      <c r="E36" s="86">
        <f>VLOOKUP(C36,Horizontal_Analysis!$B$5:$K$31,8,FALSE)</f>
        <v>9.0355655238705548E-2</v>
      </c>
    </row>
    <row r="37" spans="1:5" x14ac:dyDescent="0.25">
      <c r="A37" s="77" t="s">
        <v>232</v>
      </c>
      <c r="B37" s="77">
        <v>2021</v>
      </c>
      <c r="C37" s="204" t="s">
        <v>352</v>
      </c>
      <c r="D37" t="s">
        <v>233</v>
      </c>
      <c r="E37" s="86">
        <f>VLOOKUP(C37,Horizontal_Analysis!$B$5:$K$31,8,FALSE)</f>
        <v>8.7962962962962965E-2</v>
      </c>
    </row>
    <row r="38" spans="1:5" x14ac:dyDescent="0.25">
      <c r="A38" s="77" t="s">
        <v>232</v>
      </c>
      <c r="B38" s="77">
        <v>2021</v>
      </c>
      <c r="C38" s="204" t="s">
        <v>353</v>
      </c>
      <c r="D38" t="s">
        <v>233</v>
      </c>
      <c r="E38" s="86">
        <f>VLOOKUP(C38,Horizontal_Analysis!$B$5:$K$31,8,FALSE)</f>
        <v>4.783895221925782</v>
      </c>
    </row>
    <row r="39" spans="1:5" x14ac:dyDescent="0.25">
      <c r="A39" s="77" t="s">
        <v>232</v>
      </c>
      <c r="B39" s="77">
        <v>2021</v>
      </c>
      <c r="C39" s="204" t="s">
        <v>87</v>
      </c>
      <c r="D39" t="s">
        <v>233</v>
      </c>
      <c r="E39" s="86">
        <f>VLOOKUP(C39,Horizontal_Analysis!$B$5:$K$31,8,FALSE)</f>
        <v>2.8455598455598454</v>
      </c>
    </row>
    <row r="40" spans="1:5" x14ac:dyDescent="0.25">
      <c r="A40" s="77" t="s">
        <v>232</v>
      </c>
      <c r="B40" s="77">
        <v>2021</v>
      </c>
      <c r="C40" s="204" t="s">
        <v>88</v>
      </c>
      <c r="D40" t="s">
        <v>233</v>
      </c>
      <c r="E40" s="86">
        <f>VLOOKUP(C40,Horizontal_Analysis!$B$5:$K$31,8,FALSE)</f>
        <v>0.19169260491574541</v>
      </c>
    </row>
    <row r="41" spans="1:5" x14ac:dyDescent="0.25">
      <c r="A41" s="77" t="s">
        <v>232</v>
      </c>
      <c r="B41" s="77">
        <v>2021</v>
      </c>
      <c r="C41" s="204" t="s">
        <v>354</v>
      </c>
      <c r="D41" t="s">
        <v>233</v>
      </c>
      <c r="E41" s="86">
        <f>VLOOKUP(C41,Horizontal_Analysis!$B$5:$K$31,8,FALSE)</f>
        <v>0.76895943562610225</v>
      </c>
    </row>
    <row r="42" spans="1:5" x14ac:dyDescent="0.25">
      <c r="A42" s="77" t="s">
        <v>232</v>
      </c>
      <c r="B42" s="77">
        <v>2021</v>
      </c>
      <c r="C42" s="204" t="s">
        <v>355</v>
      </c>
      <c r="D42" t="s">
        <v>233</v>
      </c>
      <c r="E42" s="86">
        <f>VLOOKUP(C42,Horizontal_Analysis!$B$5:$K$31,8,FALSE)</f>
        <v>0.24790619765494137</v>
      </c>
    </row>
    <row r="43" spans="1:5" x14ac:dyDescent="0.25">
      <c r="A43" s="77" t="s">
        <v>232</v>
      </c>
      <c r="B43" s="77">
        <v>2021</v>
      </c>
      <c r="C43" s="204" t="s">
        <v>12</v>
      </c>
      <c r="D43" t="s">
        <v>233</v>
      </c>
      <c r="E43" s="86">
        <f>VLOOKUP(C43,Horizontal_Analysis!$B$5:$K$31,8,FALSE)</f>
        <v>2.4117501116459086</v>
      </c>
    </row>
    <row r="44" spans="1:5" x14ac:dyDescent="0.25">
      <c r="A44" s="77" t="s">
        <v>232</v>
      </c>
      <c r="B44" s="77">
        <v>2021</v>
      </c>
      <c r="C44" s="204" t="s">
        <v>7</v>
      </c>
      <c r="D44" t="s">
        <v>233</v>
      </c>
      <c r="E44" s="86">
        <f>VLOOKUP(C44,Horizontal_Analysis!$B$5:$K$31,8,FALSE)</f>
        <v>0.29345861944344054</v>
      </c>
    </row>
    <row r="45" spans="1:5" x14ac:dyDescent="0.25">
      <c r="A45" s="77" t="s">
        <v>232</v>
      </c>
      <c r="B45" s="77">
        <v>2021</v>
      </c>
      <c r="C45" s="204" t="s">
        <v>356</v>
      </c>
      <c r="D45" t="s">
        <v>233</v>
      </c>
      <c r="E45" s="86">
        <f>VLOOKUP(C45,Horizontal_Analysis!$B$5:$K$31,8,FALSE)</f>
        <v>0.5300261096605744</v>
      </c>
    </row>
    <row r="46" spans="1:5" x14ac:dyDescent="0.25">
      <c r="A46" s="77" t="s">
        <v>232</v>
      </c>
      <c r="B46" s="77">
        <v>2021</v>
      </c>
      <c r="C46" s="204" t="s">
        <v>357</v>
      </c>
      <c r="D46" t="s">
        <v>233</v>
      </c>
      <c r="E46" s="86">
        <f>VLOOKUP(C46,Horizontal_Analysis!$B$5:$K$31,8,FALSE)</f>
        <v>-0.42723880597014924</v>
      </c>
    </row>
    <row r="47" spans="1:5" x14ac:dyDescent="0.25">
      <c r="A47" s="77" t="s">
        <v>232</v>
      </c>
      <c r="B47" s="77">
        <v>2021</v>
      </c>
      <c r="C47" s="204" t="s">
        <v>288</v>
      </c>
      <c r="D47" t="s">
        <v>233</v>
      </c>
      <c r="E47" s="86">
        <f>VLOOKUP(C47,Horizontal_Analysis!$B$5:$K$31,8,FALSE)</f>
        <v>0.19473081328751432</v>
      </c>
    </row>
    <row r="48" spans="1:5" x14ac:dyDescent="0.25">
      <c r="A48" s="77" t="s">
        <v>232</v>
      </c>
      <c r="B48" s="77">
        <v>2021</v>
      </c>
      <c r="C48" s="204" t="s">
        <v>364</v>
      </c>
      <c r="D48" t="s">
        <v>367</v>
      </c>
      <c r="E48" s="86">
        <f>VLOOKUP(C48,Horizontal_Analysis!$B$5:$K$31,8,FALSE)</f>
        <v>0.20202020202020202</v>
      </c>
    </row>
    <row r="49" spans="1:5" x14ac:dyDescent="0.25">
      <c r="A49" s="77" t="s">
        <v>232</v>
      </c>
      <c r="B49" s="77">
        <v>2021</v>
      </c>
      <c r="C49" s="204" t="s">
        <v>365</v>
      </c>
      <c r="D49" t="s">
        <v>367</v>
      </c>
      <c r="E49" s="86">
        <f>VLOOKUP(C49,Horizontal_Analysis!$B$5:$K$31,8,FALSE)</f>
        <v>-1.8531546621998882</v>
      </c>
    </row>
    <row r="50" spans="1:5" x14ac:dyDescent="0.25">
      <c r="A50" s="77" t="s">
        <v>232</v>
      </c>
      <c r="B50" s="77">
        <v>2021</v>
      </c>
      <c r="C50" s="204" t="s">
        <v>366</v>
      </c>
      <c r="D50" t="s">
        <v>367</v>
      </c>
      <c r="E50" s="86">
        <f>VLOOKUP(C50,Horizontal_Analysis!$B$5:$K$31,8,FALSE)</f>
        <v>0.365156181258249</v>
      </c>
    </row>
    <row r="51" spans="1:5" x14ac:dyDescent="0.25">
      <c r="A51" s="77" t="s">
        <v>232</v>
      </c>
      <c r="B51" s="77">
        <v>2021</v>
      </c>
      <c r="C51" s="204" t="s">
        <v>359</v>
      </c>
      <c r="D51" t="s">
        <v>367</v>
      </c>
      <c r="E51" s="86">
        <f>VLOOKUP(C51,Horizontal_Analysis!$B$5:$K$31,8,FALSE)</f>
        <v>-1.6450867052023121</v>
      </c>
    </row>
    <row r="52" spans="1:5" x14ac:dyDescent="0.25">
      <c r="A52" s="77" t="s">
        <v>232</v>
      </c>
      <c r="B52" s="77">
        <v>2022</v>
      </c>
      <c r="C52" s="204" t="s">
        <v>345</v>
      </c>
      <c r="D52" t="s">
        <v>244</v>
      </c>
      <c r="E52" s="86">
        <f>VLOOKUP(C52,Horizontal_Analysis!$B$5:$K$31,9,FALSE)</f>
        <v>0.11520796121459556</v>
      </c>
    </row>
    <row r="53" spans="1:5" x14ac:dyDescent="0.25">
      <c r="A53" s="77" t="s">
        <v>232</v>
      </c>
      <c r="B53" s="77">
        <v>2022</v>
      </c>
      <c r="C53" s="204" t="s">
        <v>282</v>
      </c>
      <c r="D53" t="s">
        <v>244</v>
      </c>
      <c r="E53" s="86">
        <f>VLOOKUP(C53,Horizontal_Analysis!$B$5:$K$31,9,FALSE)</f>
        <v>0.16195593281560411</v>
      </c>
    </row>
    <row r="54" spans="1:5" x14ac:dyDescent="0.25">
      <c r="A54" s="77" t="s">
        <v>232</v>
      </c>
      <c r="B54" s="77">
        <v>2022</v>
      </c>
      <c r="C54" s="204" t="s">
        <v>273</v>
      </c>
      <c r="D54" t="s">
        <v>244</v>
      </c>
      <c r="E54" s="86">
        <f>VLOOKUP(C54,Horizontal_Analysis!$B$5:$K$31,9,FALSE)</f>
        <v>7.3593247588424435E-2</v>
      </c>
    </row>
    <row r="55" spans="1:5" x14ac:dyDescent="0.25">
      <c r="A55" s="77" t="s">
        <v>232</v>
      </c>
      <c r="B55" s="77">
        <v>2022</v>
      </c>
      <c r="C55" s="204" t="s">
        <v>276</v>
      </c>
      <c r="D55" t="s">
        <v>244</v>
      </c>
      <c r="E55" s="86">
        <f>VLOOKUP(C55,Horizontal_Analysis!$B$5:$K$31,9,FALSE)</f>
        <v>8.9647723496178139E-2</v>
      </c>
    </row>
    <row r="56" spans="1:5" x14ac:dyDescent="0.25">
      <c r="A56" s="77" t="s">
        <v>232</v>
      </c>
      <c r="B56" s="77">
        <v>2022</v>
      </c>
      <c r="C56" s="204" t="s">
        <v>346</v>
      </c>
      <c r="D56" t="s">
        <v>244</v>
      </c>
      <c r="E56" s="86">
        <f>VLOOKUP(C56,Horizontal_Analysis!$B$5:$K$31,9,FALSE)</f>
        <v>1.5828677839851025E-2</v>
      </c>
    </row>
    <row r="57" spans="1:5" x14ac:dyDescent="0.25">
      <c r="A57" s="77" t="s">
        <v>232</v>
      </c>
      <c r="B57" s="77">
        <v>2022</v>
      </c>
      <c r="C57" s="204" t="s">
        <v>347</v>
      </c>
      <c r="D57" t="s">
        <v>244</v>
      </c>
      <c r="E57" s="86">
        <f>VLOOKUP(C57,Horizontal_Analysis!$B$5:$K$31,9,FALSE)</f>
        <v>9.688013136288999E-2</v>
      </c>
    </row>
    <row r="58" spans="1:5" x14ac:dyDescent="0.25">
      <c r="A58" s="77" t="s">
        <v>232</v>
      </c>
      <c r="B58" s="77">
        <v>2022</v>
      </c>
      <c r="C58" s="204" t="s">
        <v>348</v>
      </c>
      <c r="D58" t="s">
        <v>244</v>
      </c>
      <c r="E58" s="86">
        <f>VLOOKUP(C58,Horizontal_Analysis!$B$5:$K$31,9,FALSE)</f>
        <v>0.11955496888553649</v>
      </c>
    </row>
    <row r="59" spans="1:5" x14ac:dyDescent="0.25">
      <c r="A59" s="77" t="s">
        <v>232</v>
      </c>
      <c r="B59" s="77">
        <v>2022</v>
      </c>
      <c r="C59" s="204" t="s">
        <v>349</v>
      </c>
      <c r="D59" t="s">
        <v>244</v>
      </c>
      <c r="E59" s="86">
        <f>VLOOKUP(C59,Horizontal_Analysis!$B$5:$K$31,9,FALSE)</f>
        <v>0.14620107444359171</v>
      </c>
    </row>
    <row r="60" spans="1:5" x14ac:dyDescent="0.25">
      <c r="A60" s="77" t="s">
        <v>232</v>
      </c>
      <c r="B60" s="77">
        <v>2022</v>
      </c>
      <c r="C60" s="204" t="s">
        <v>369</v>
      </c>
      <c r="D60" t="s">
        <v>244</v>
      </c>
      <c r="E60" s="86">
        <f>VLOOKUP(C60,Horizontal_Analysis!$B$5:$K$31,9,FALSE)</f>
        <v>0.110875</v>
      </c>
    </row>
    <row r="61" spans="1:5" x14ac:dyDescent="0.25">
      <c r="A61" s="77" t="s">
        <v>232</v>
      </c>
      <c r="B61" s="77">
        <v>2022</v>
      </c>
      <c r="C61" s="204" t="s">
        <v>350</v>
      </c>
      <c r="D61" t="s">
        <v>244</v>
      </c>
      <c r="E61" s="86">
        <f>VLOOKUP(C61,Horizontal_Analysis!$B$5:$K$31,9,FALSE)</f>
        <v>0.10990302674111084</v>
      </c>
    </row>
    <row r="62" spans="1:5" x14ac:dyDescent="0.25">
      <c r="A62" s="77" t="s">
        <v>232</v>
      </c>
      <c r="B62" s="77">
        <v>2022</v>
      </c>
      <c r="C62" s="204" t="s">
        <v>352</v>
      </c>
      <c r="D62" t="s">
        <v>233</v>
      </c>
      <c r="E62" s="86">
        <f>VLOOKUP(C62,Horizontal_Analysis!$B$5:$K$31,9,FALSE)</f>
        <v>0</v>
      </c>
    </row>
    <row r="63" spans="1:5" x14ac:dyDescent="0.25">
      <c r="A63" s="77" t="s">
        <v>232</v>
      </c>
      <c r="B63" s="77">
        <v>2022</v>
      </c>
      <c r="C63" s="204" t="s">
        <v>353</v>
      </c>
      <c r="D63" t="s">
        <v>233</v>
      </c>
      <c r="E63" s="86">
        <f>VLOOKUP(C63,Horizontal_Analysis!$B$5:$K$31,9,FALSE)</f>
        <v>2.9207028137711241E-2</v>
      </c>
    </row>
    <row r="64" spans="1:5" x14ac:dyDescent="0.25">
      <c r="A64" s="77" t="s">
        <v>232</v>
      </c>
      <c r="B64" s="77">
        <v>2022</v>
      </c>
      <c r="C64" s="204" t="s">
        <v>87</v>
      </c>
      <c r="D64" t="s">
        <v>233</v>
      </c>
      <c r="E64" s="86">
        <f>VLOOKUP(C64,Horizontal_Analysis!$B$5:$K$31,9,FALSE)</f>
        <v>1.9076305220883535E-2</v>
      </c>
    </row>
    <row r="65" spans="1:5" x14ac:dyDescent="0.25">
      <c r="A65" s="77" t="s">
        <v>232</v>
      </c>
      <c r="B65" s="77">
        <v>2022</v>
      </c>
      <c r="C65" s="204" t="s">
        <v>88</v>
      </c>
      <c r="D65" t="s">
        <v>233</v>
      </c>
      <c r="E65" s="86">
        <f>VLOOKUP(C65,Horizontal_Analysis!$B$5:$K$31,9,FALSE)</f>
        <v>1.5941637395298566E-2</v>
      </c>
    </row>
    <row r="66" spans="1:5" x14ac:dyDescent="0.25">
      <c r="A66" s="77" t="s">
        <v>232</v>
      </c>
      <c r="B66" s="77">
        <v>2022</v>
      </c>
      <c r="C66" s="204" t="s">
        <v>354</v>
      </c>
      <c r="D66" t="s">
        <v>233</v>
      </c>
      <c r="E66" s="86">
        <f>VLOOKUP(C66,Horizontal_Analysis!$B$5:$K$31,9,FALSE)</f>
        <v>1.7423918720030386E-2</v>
      </c>
    </row>
    <row r="67" spans="1:5" x14ac:dyDescent="0.25">
      <c r="A67" s="77" t="s">
        <v>232</v>
      </c>
      <c r="B67" s="77">
        <v>2022</v>
      </c>
      <c r="C67" s="204" t="s">
        <v>355</v>
      </c>
      <c r="D67" t="s">
        <v>233</v>
      </c>
      <c r="E67" s="86">
        <f>VLOOKUP(C67,Horizontal_Analysis!$B$5:$K$31,9,FALSE)</f>
        <v>0.76241610738255039</v>
      </c>
    </row>
    <row r="68" spans="1:5" x14ac:dyDescent="0.25">
      <c r="A68" s="77" t="s">
        <v>232</v>
      </c>
      <c r="B68" s="77">
        <v>2022</v>
      </c>
      <c r="C68" s="204" t="s">
        <v>12</v>
      </c>
      <c r="D68" t="s">
        <v>233</v>
      </c>
      <c r="E68" s="86">
        <f>VLOOKUP(C68,Horizontal_Analysis!$B$5:$K$31,9,FALSE)</f>
        <v>2.5597393719912154E-2</v>
      </c>
    </row>
    <row r="69" spans="1:5" x14ac:dyDescent="0.25">
      <c r="A69" s="77" t="s">
        <v>232</v>
      </c>
      <c r="B69" s="77">
        <v>2022</v>
      </c>
      <c r="C69" s="204" t="s">
        <v>7</v>
      </c>
      <c r="D69" t="s">
        <v>233</v>
      </c>
      <c r="E69" s="86">
        <f>VLOOKUP(C69,Horizontal_Analysis!$B$5:$K$31,9,FALSE)</f>
        <v>0.14445375803297011</v>
      </c>
    </row>
    <row r="70" spans="1:5" x14ac:dyDescent="0.25">
      <c r="A70" s="77" t="s">
        <v>232</v>
      </c>
      <c r="B70" s="77">
        <v>2022</v>
      </c>
      <c r="C70" s="204" t="s">
        <v>356</v>
      </c>
      <c r="D70" t="s">
        <v>233</v>
      </c>
      <c r="E70" s="86">
        <f>VLOOKUP(C70,Horizontal_Analysis!$B$5:$K$31,9,FALSE)</f>
        <v>0.27189988623435724</v>
      </c>
    </row>
    <row r="71" spans="1:5" x14ac:dyDescent="0.25">
      <c r="A71" s="77" t="s">
        <v>232</v>
      </c>
      <c r="B71" s="77">
        <v>2022</v>
      </c>
      <c r="C71" s="204" t="s">
        <v>357</v>
      </c>
      <c r="D71" t="s">
        <v>233</v>
      </c>
      <c r="E71" s="86">
        <f>VLOOKUP(C71,Horizontal_Analysis!$B$5:$K$31,9,FALSE)</f>
        <v>-0.37730727470141151</v>
      </c>
    </row>
    <row r="72" spans="1:5" x14ac:dyDescent="0.25">
      <c r="A72" s="77" t="s">
        <v>232</v>
      </c>
      <c r="B72" s="77">
        <v>2022</v>
      </c>
      <c r="C72" s="204" t="s">
        <v>288</v>
      </c>
      <c r="D72" t="s">
        <v>233</v>
      </c>
      <c r="E72" s="86">
        <f>VLOOKUP(C72,Horizontal_Analysis!$B$5:$K$31,9,FALSE)</f>
        <v>2.7804410354745925E-2</v>
      </c>
    </row>
    <row r="73" spans="1:5" x14ac:dyDescent="0.25">
      <c r="A73" s="77" t="s">
        <v>232</v>
      </c>
      <c r="B73" s="77">
        <v>2022</v>
      </c>
      <c r="C73" s="204" t="s">
        <v>364</v>
      </c>
      <c r="D73" t="s">
        <v>367</v>
      </c>
      <c r="E73" s="86">
        <f>VLOOKUP(C73,Horizontal_Analysis!$B$5:$K$31,9,FALSE)</f>
        <v>-1.2550474735348685E-2</v>
      </c>
    </row>
    <row r="74" spans="1:5" x14ac:dyDescent="0.25">
      <c r="A74" s="77" t="s">
        <v>232</v>
      </c>
      <c r="B74" s="77">
        <v>2022</v>
      </c>
      <c r="C74" s="204" t="s">
        <v>365</v>
      </c>
      <c r="D74" t="s">
        <v>367</v>
      </c>
      <c r="E74" s="86">
        <f>VLOOKUP(C74,Horizontal_Analysis!$B$5:$K$31,9,FALSE)</f>
        <v>-0.13089005235602094</v>
      </c>
    </row>
    <row r="75" spans="1:5" x14ac:dyDescent="0.25">
      <c r="A75" s="77" t="s">
        <v>232</v>
      </c>
      <c r="B75" s="77">
        <v>2022</v>
      </c>
      <c r="C75" s="204" t="s">
        <v>366</v>
      </c>
      <c r="D75" t="s">
        <v>367</v>
      </c>
      <c r="E75" s="86">
        <f>VLOOKUP(C75,Horizontal_Analysis!$B$5:$K$31,9,FALSE)</f>
        <v>-0.13900526372327854</v>
      </c>
    </row>
    <row r="76" spans="1:5" x14ac:dyDescent="0.25">
      <c r="A76" s="77" t="s">
        <v>232</v>
      </c>
      <c r="B76" s="77">
        <v>2022</v>
      </c>
      <c r="C76" s="204" t="s">
        <v>359</v>
      </c>
      <c r="D76" t="s">
        <v>367</v>
      </c>
      <c r="E76" s="86">
        <f>VLOOKUP(C76,Horizontal_Analysis!$B$5:$K$31,9,FALSE)</f>
        <v>0.58482676224611707</v>
      </c>
    </row>
    <row r="77" spans="1:5" x14ac:dyDescent="0.25">
      <c r="A77" s="77" t="s">
        <v>232</v>
      </c>
      <c r="B77" s="77">
        <v>2023</v>
      </c>
      <c r="C77" s="204" t="s">
        <v>345</v>
      </c>
      <c r="D77" t="s">
        <v>244</v>
      </c>
      <c r="E77" s="86">
        <f>VLOOKUP(C77,Horizontal_Analysis!$B$5:$K$31,10,FALSE)</f>
        <v>0.15509285741524617</v>
      </c>
    </row>
    <row r="78" spans="1:5" x14ac:dyDescent="0.25">
      <c r="A78" s="77" t="s">
        <v>232</v>
      </c>
      <c r="B78" s="77">
        <v>2023</v>
      </c>
      <c r="C78" s="204" t="s">
        <v>282</v>
      </c>
      <c r="D78" t="s">
        <v>244</v>
      </c>
      <c r="E78" s="86">
        <f>VLOOKUP(C78,Horizontal_Analysis!$B$5:$K$31,10,FALSE)</f>
        <v>0.23240722751117154</v>
      </c>
    </row>
    <row r="79" spans="1:5" x14ac:dyDescent="0.25">
      <c r="A79" s="77" t="s">
        <v>232</v>
      </c>
      <c r="B79" s="77">
        <v>2023</v>
      </c>
      <c r="C79" s="204" t="s">
        <v>273</v>
      </c>
      <c r="D79" t="s">
        <v>244</v>
      </c>
      <c r="E79" s="86">
        <f>VLOOKUP(C79,Horizontal_Analysis!$B$5:$K$31,10,FALSE)</f>
        <v>8.0603496686758258E-2</v>
      </c>
    </row>
    <row r="80" spans="1:5" x14ac:dyDescent="0.25">
      <c r="A80" s="77" t="s">
        <v>232</v>
      </c>
      <c r="B80" s="77">
        <v>2023</v>
      </c>
      <c r="C80" s="204" t="s">
        <v>276</v>
      </c>
      <c r="D80" t="s">
        <v>244</v>
      </c>
      <c r="E80" s="86">
        <f>VLOOKUP(C80,Horizontal_Analysis!$B$5:$K$31,10,FALSE)</f>
        <v>0.11780404117422798</v>
      </c>
    </row>
    <row r="81" spans="1:5" x14ac:dyDescent="0.25">
      <c r="A81" s="77" t="s">
        <v>232</v>
      </c>
      <c r="B81" s="77">
        <v>2023</v>
      </c>
      <c r="C81" s="204" t="s">
        <v>346</v>
      </c>
      <c r="D81" t="s">
        <v>244</v>
      </c>
      <c r="E81" s="86">
        <f>VLOOKUP(C81,Horizontal_Analysis!$B$5:$K$31,10,FALSE)</f>
        <v>4.2163153070577448E-2</v>
      </c>
    </row>
    <row r="82" spans="1:5" x14ac:dyDescent="0.25">
      <c r="A82" s="77" t="s">
        <v>232</v>
      </c>
      <c r="B82" s="77">
        <v>2023</v>
      </c>
      <c r="C82" s="204" t="s">
        <v>347</v>
      </c>
      <c r="D82" t="s">
        <v>244</v>
      </c>
      <c r="E82" s="86">
        <f>VLOOKUP(C82,Horizontal_Analysis!$B$5:$K$31,10,FALSE)</f>
        <v>0.12466733200266135</v>
      </c>
    </row>
    <row r="83" spans="1:5" x14ac:dyDescent="0.25">
      <c r="A83" s="77" t="s">
        <v>232</v>
      </c>
      <c r="B83" s="77">
        <v>2023</v>
      </c>
      <c r="C83" s="204" t="s">
        <v>348</v>
      </c>
      <c r="D83" t="s">
        <v>244</v>
      </c>
      <c r="E83" s="86">
        <f>VLOOKUP(C83,Horizontal_Analysis!$B$5:$K$31,10,FALSE)</f>
        <v>0.12388411655718376</v>
      </c>
    </row>
    <row r="84" spans="1:5" x14ac:dyDescent="0.25">
      <c r="A84" s="77" t="s">
        <v>232</v>
      </c>
      <c r="B84" s="77">
        <v>2023</v>
      </c>
      <c r="C84" s="204" t="s">
        <v>349</v>
      </c>
      <c r="D84" t="s">
        <v>244</v>
      </c>
      <c r="E84" s="86">
        <f>VLOOKUP(C84,Horizontal_Analysis!$B$5:$K$31,10,FALSE)</f>
        <v>7.1643789755607631E-2</v>
      </c>
    </row>
    <row r="85" spans="1:5" x14ac:dyDescent="0.25">
      <c r="A85" s="77" t="s">
        <v>232</v>
      </c>
      <c r="B85" s="77">
        <v>2023</v>
      </c>
      <c r="C85" s="204" t="s">
        <v>369</v>
      </c>
      <c r="D85" t="s">
        <v>244</v>
      </c>
      <c r="E85" s="86">
        <f>VLOOKUP(C85,Horizontal_Analysis!$B$5:$K$31,10,FALSE)</f>
        <v>0.14144255654326546</v>
      </c>
    </row>
    <row r="86" spans="1:5" x14ac:dyDescent="0.25">
      <c r="A86" s="77" t="s">
        <v>232</v>
      </c>
      <c r="B86" s="77">
        <v>2023</v>
      </c>
      <c r="C86" s="204" t="s">
        <v>350</v>
      </c>
      <c r="D86" t="s">
        <v>244</v>
      </c>
      <c r="E86" s="86">
        <f>VLOOKUP(C86,Horizontal_Analysis!$B$5:$K$31,10,FALSE)</f>
        <v>0.14032300767805128</v>
      </c>
    </row>
    <row r="87" spans="1:5" x14ac:dyDescent="0.25">
      <c r="A87" s="77" t="s">
        <v>232</v>
      </c>
      <c r="B87" s="77">
        <v>2023</v>
      </c>
      <c r="C87" s="204" t="s">
        <v>352</v>
      </c>
      <c r="D87" t="s">
        <v>233</v>
      </c>
      <c r="E87" s="86">
        <f>VLOOKUP(C87,Horizontal_Analysis!$B$5:$K$31,10,FALSE)</f>
        <v>0</v>
      </c>
    </row>
    <row r="88" spans="1:5" x14ac:dyDescent="0.25">
      <c r="A88" s="77" t="s">
        <v>232</v>
      </c>
      <c r="B88" s="77">
        <v>2023</v>
      </c>
      <c r="C88" s="204" t="s">
        <v>353</v>
      </c>
      <c r="D88" t="s">
        <v>233</v>
      </c>
      <c r="E88" s="86">
        <f>VLOOKUP(C88,Horizontal_Analysis!$B$5:$K$31,10,FALSE)</f>
        <v>2.9233809358893394E-2</v>
      </c>
    </row>
    <row r="89" spans="1:5" x14ac:dyDescent="0.25">
      <c r="A89" s="77" t="s">
        <v>232</v>
      </c>
      <c r="B89" s="77">
        <v>2023</v>
      </c>
      <c r="C89" s="204" t="s">
        <v>87</v>
      </c>
      <c r="D89" t="s">
        <v>233</v>
      </c>
      <c r="E89" s="86">
        <f>VLOOKUP(C89,Horizontal_Analysis!$B$5:$K$31,10,FALSE)</f>
        <v>3.8128078817733987E-2</v>
      </c>
    </row>
    <row r="90" spans="1:5" x14ac:dyDescent="0.25">
      <c r="A90" s="77" t="s">
        <v>232</v>
      </c>
      <c r="B90" s="77">
        <v>2023</v>
      </c>
      <c r="C90" s="204" t="s">
        <v>88</v>
      </c>
      <c r="D90" t="s">
        <v>233</v>
      </c>
      <c r="E90" s="86">
        <f>VLOOKUP(C90,Horizontal_Analysis!$B$5:$K$31,10,FALSE)</f>
        <v>6.6312056737588651E-2</v>
      </c>
    </row>
    <row r="91" spans="1:5" x14ac:dyDescent="0.25">
      <c r="A91" s="77" t="s">
        <v>232</v>
      </c>
      <c r="B91" s="77">
        <v>2023</v>
      </c>
      <c r="C91" s="204" t="s">
        <v>354</v>
      </c>
      <c r="D91" t="s">
        <v>233</v>
      </c>
      <c r="E91" s="86">
        <f>VLOOKUP(C91,Horizontal_Analysis!$B$5:$K$31,10,FALSE)</f>
        <v>5.2963135790947267E-2</v>
      </c>
    </row>
    <row r="92" spans="1:5" x14ac:dyDescent="0.25">
      <c r="A92" s="77" t="s">
        <v>232</v>
      </c>
      <c r="B92" s="77">
        <v>2023</v>
      </c>
      <c r="C92" s="204" t="s">
        <v>355</v>
      </c>
      <c r="D92" t="s">
        <v>233</v>
      </c>
      <c r="E92" s="86">
        <f>VLOOKUP(C92,Horizontal_Analysis!$B$5:$K$31,10,FALSE)</f>
        <v>-0.13785224676313784</v>
      </c>
    </row>
    <row r="93" spans="1:5" x14ac:dyDescent="0.25">
      <c r="A93" s="77" t="s">
        <v>232</v>
      </c>
      <c r="B93" s="77">
        <v>2023</v>
      </c>
      <c r="C93" s="204" t="s">
        <v>12</v>
      </c>
      <c r="D93" t="s">
        <v>233</v>
      </c>
      <c r="E93" s="86">
        <f>VLOOKUP(C93,Horizontal_Analysis!$B$5:$K$31,10,FALSE)</f>
        <v>3.6445112526057546E-2</v>
      </c>
    </row>
    <row r="94" spans="1:5" x14ac:dyDescent="0.25">
      <c r="A94" s="77" t="s">
        <v>232</v>
      </c>
      <c r="B94" s="77">
        <v>2023</v>
      </c>
      <c r="C94" s="204" t="s">
        <v>7</v>
      </c>
      <c r="D94" t="s">
        <v>233</v>
      </c>
      <c r="E94" s="86">
        <f>VLOOKUP(C94,Horizontal_Analysis!$B$5:$K$31,10,FALSE)</f>
        <v>3.7841796875E-2</v>
      </c>
    </row>
    <row r="95" spans="1:5" x14ac:dyDescent="0.25">
      <c r="A95" s="77" t="s">
        <v>232</v>
      </c>
      <c r="B95" s="77">
        <v>2023</v>
      </c>
      <c r="C95" s="204" t="s">
        <v>356</v>
      </c>
      <c r="D95" t="s">
        <v>233</v>
      </c>
      <c r="E95" s="86">
        <f>VLOOKUP(C95,Horizontal_Analysis!$B$5:$K$31,10,FALSE)</f>
        <v>0.37701252236135957</v>
      </c>
    </row>
    <row r="96" spans="1:5" x14ac:dyDescent="0.25">
      <c r="A96" s="77" t="s">
        <v>232</v>
      </c>
      <c r="B96" s="77">
        <v>2023</v>
      </c>
      <c r="C96" s="204" t="s">
        <v>357</v>
      </c>
      <c r="D96" t="s">
        <v>233</v>
      </c>
      <c r="E96" s="86">
        <f>VLOOKUP(C96,Horizontal_Analysis!$B$5:$K$31,10,FALSE)</f>
        <v>-0.38884045335658241</v>
      </c>
    </row>
    <row r="97" spans="1:5" x14ac:dyDescent="0.25">
      <c r="A97" s="77" t="s">
        <v>232</v>
      </c>
      <c r="B97" s="77">
        <v>2023</v>
      </c>
      <c r="C97" s="204" t="s">
        <v>288</v>
      </c>
      <c r="D97" t="s">
        <v>233</v>
      </c>
      <c r="E97" s="86">
        <f>VLOOKUP(C97,Horizontal_Analysis!$B$5:$K$31,10,FALSE)</f>
        <v>0.16511194029850745</v>
      </c>
    </row>
    <row r="98" spans="1:5" x14ac:dyDescent="0.25">
      <c r="A98" s="77" t="s">
        <v>232</v>
      </c>
      <c r="B98" s="77">
        <v>2023</v>
      </c>
      <c r="C98" s="204" t="s">
        <v>364</v>
      </c>
      <c r="D98" t="s">
        <v>367</v>
      </c>
      <c r="E98" s="86">
        <f>VLOOKUP(C98,Horizontal_Analysis!$B$5:$K$31,10,FALSE)</f>
        <v>0.10422192749778957</v>
      </c>
    </row>
    <row r="99" spans="1:5" x14ac:dyDescent="0.25">
      <c r="A99" s="77" t="s">
        <v>232</v>
      </c>
      <c r="B99" s="77">
        <v>2023</v>
      </c>
      <c r="C99" s="204" t="s">
        <v>365</v>
      </c>
      <c r="D99" t="s">
        <v>367</v>
      </c>
      <c r="E99" s="86">
        <f>VLOOKUP(C99,Horizontal_Analysis!$B$5:$K$31,10,FALSE)</f>
        <v>0.13541666666666666</v>
      </c>
    </row>
    <row r="100" spans="1:5" x14ac:dyDescent="0.25">
      <c r="A100" s="77" t="s">
        <v>232</v>
      </c>
      <c r="B100" s="77">
        <v>2023</v>
      </c>
      <c r="C100" s="204" t="s">
        <v>366</v>
      </c>
      <c r="D100" t="s">
        <v>367</v>
      </c>
      <c r="E100" s="86">
        <f>VLOOKUP(C100,Horizontal_Analysis!$B$5:$K$31,10,FALSE)</f>
        <v>0.11703056768558952</v>
      </c>
    </row>
    <row r="101" spans="1:5" x14ac:dyDescent="0.25">
      <c r="A101" s="77" t="s">
        <v>232</v>
      </c>
      <c r="B101" s="77">
        <v>2023</v>
      </c>
      <c r="C101" s="204" t="s">
        <v>359</v>
      </c>
      <c r="D101" t="s">
        <v>367</v>
      </c>
      <c r="E101" s="86">
        <f>VLOOKUP(C101,Horizontal_Analysis!$B$5:$K$31,10,FALSE)</f>
        <v>0.34388489208633094</v>
      </c>
    </row>
    <row r="102" spans="1:5" x14ac:dyDescent="0.25">
      <c r="A102" s="77" t="s">
        <v>329</v>
      </c>
      <c r="B102" s="77">
        <v>2020</v>
      </c>
      <c r="C102" s="204" t="s">
        <v>345</v>
      </c>
      <c r="D102" t="s">
        <v>244</v>
      </c>
      <c r="E102" s="86">
        <f>VLOOKUP(C102,Horizontal_Analysis!$B$35:$K$61,7,FALSE)</f>
        <v>1.9985819841674534E-2</v>
      </c>
    </row>
    <row r="103" spans="1:5" x14ac:dyDescent="0.25">
      <c r="A103" s="77" t="s">
        <v>329</v>
      </c>
      <c r="B103" s="77">
        <v>2020</v>
      </c>
      <c r="C103" s="204" t="s">
        <v>282</v>
      </c>
      <c r="D103" t="s">
        <v>244</v>
      </c>
      <c r="E103" s="86">
        <f>VLOOKUP(C103,Horizontal_Analysis!$B$35:$K$61,7,FALSE)</f>
        <v>1.1726952180975329E-2</v>
      </c>
    </row>
    <row r="104" spans="1:5" x14ac:dyDescent="0.25">
      <c r="A104" s="77" t="s">
        <v>329</v>
      </c>
      <c r="B104" s="77">
        <v>2020</v>
      </c>
      <c r="C104" s="204" t="s">
        <v>273</v>
      </c>
      <c r="D104" t="s">
        <v>244</v>
      </c>
      <c r="E104" s="86">
        <f>VLOOKUP(C104,Horizontal_Analysis!$B$35:$K$61,7,FALSE)</f>
        <v>2.8339871006676252E-2</v>
      </c>
    </row>
    <row r="105" spans="1:5" x14ac:dyDescent="0.25">
      <c r="A105" s="77" t="s">
        <v>329</v>
      </c>
      <c r="B105" s="77">
        <v>2020</v>
      </c>
      <c r="C105" s="204" t="s">
        <v>276</v>
      </c>
      <c r="D105" t="s">
        <v>244</v>
      </c>
      <c r="E105" s="86">
        <f>VLOOKUP(C105,Horizontal_Analysis!$B$35:$K$61,7,FALSE)</f>
        <v>2.9921097466969606E-2</v>
      </c>
    </row>
    <row r="106" spans="1:5" x14ac:dyDescent="0.25">
      <c r="A106" s="77" t="s">
        <v>329</v>
      </c>
      <c r="B106" s="77">
        <v>2020</v>
      </c>
      <c r="C106" s="204" t="s">
        <v>346</v>
      </c>
      <c r="D106" t="s">
        <v>244</v>
      </c>
      <c r="E106" s="86">
        <f>VLOOKUP(C106,Horizontal_Analysis!$B$35:$K$61,7,FALSE)</f>
        <v>0.24618428490672686</v>
      </c>
    </row>
    <row r="107" spans="1:5" x14ac:dyDescent="0.25">
      <c r="A107" s="77" t="s">
        <v>329</v>
      </c>
      <c r="B107" s="77">
        <v>2020</v>
      </c>
      <c r="C107" s="204" t="s">
        <v>347</v>
      </c>
      <c r="D107" t="s">
        <v>244</v>
      </c>
      <c r="E107" s="86">
        <f>VLOOKUP(C107,Horizontal_Analysis!$B$35:$K$61,7,FALSE)</f>
        <v>9.350518069245653E-3</v>
      </c>
    </row>
    <row r="108" spans="1:5" x14ac:dyDescent="0.25">
      <c r="A108" s="77" t="s">
        <v>329</v>
      </c>
      <c r="B108" s="77">
        <v>2020</v>
      </c>
      <c r="C108" s="204" t="s">
        <v>348</v>
      </c>
      <c r="D108" t="s">
        <v>244</v>
      </c>
      <c r="E108" s="86">
        <f>VLOOKUP(C108,Horizontal_Analysis!$B$35:$K$61,7,FALSE)</f>
        <v>1.605918127164514E-3</v>
      </c>
    </row>
    <row r="109" spans="1:5" x14ac:dyDescent="0.25">
      <c r="A109" s="77" t="s">
        <v>329</v>
      </c>
      <c r="B109" s="77">
        <v>2020</v>
      </c>
      <c r="C109" s="204" t="s">
        <v>349</v>
      </c>
      <c r="D109" t="s">
        <v>244</v>
      </c>
      <c r="E109" s="86">
        <f>VLOOKUP(C109,Horizontal_Analysis!$B$35:$K$61,7,FALSE)</f>
        <v>3.9480295743307111E-3</v>
      </c>
    </row>
    <row r="110" spans="1:5" x14ac:dyDescent="0.25">
      <c r="A110" s="77" t="s">
        <v>329</v>
      </c>
      <c r="B110" s="77">
        <v>2020</v>
      </c>
      <c r="C110" s="204" t="s">
        <v>369</v>
      </c>
      <c r="D110" t="s">
        <v>244</v>
      </c>
      <c r="E110" s="86">
        <f>VLOOKUP(C110,Horizontal_Analysis!$B$35:$K$61,7,FALSE)</f>
        <v>1.154710458082867E-3</v>
      </c>
    </row>
    <row r="111" spans="1:5" x14ac:dyDescent="0.25">
      <c r="A111" s="77" t="s">
        <v>329</v>
      </c>
      <c r="B111" s="77">
        <v>2020</v>
      </c>
      <c r="C111" s="204" t="s">
        <v>350</v>
      </c>
      <c r="D111" t="s">
        <v>244</v>
      </c>
      <c r="E111" s="86">
        <f>VLOOKUP(C111,Horizontal_Analysis!$B$35:$K$61,7,FALSE)</f>
        <v>1.2285012285012022E-3</v>
      </c>
    </row>
    <row r="112" spans="1:5" x14ac:dyDescent="0.25">
      <c r="A112" s="77" t="s">
        <v>329</v>
      </c>
      <c r="B112" s="77">
        <v>2020</v>
      </c>
      <c r="C112" s="204" t="s">
        <v>352</v>
      </c>
      <c r="D112" t="s">
        <v>233</v>
      </c>
      <c r="E112" s="86">
        <f>VLOOKUP(C112,Horizontal_Analysis!$B$35:$K$61,7,FALSE)</f>
        <v>4.5292419181346605E-4</v>
      </c>
    </row>
    <row r="113" spans="1:5" x14ac:dyDescent="0.25">
      <c r="A113" s="77" t="s">
        <v>329</v>
      </c>
      <c r="B113" s="77">
        <v>2020</v>
      </c>
      <c r="C113" s="204" t="s">
        <v>353</v>
      </c>
      <c r="D113" t="s">
        <v>233</v>
      </c>
      <c r="E113" s="86">
        <f>VLOOKUP(C113,Horizontal_Analysis!$B$35:$K$61,7,FALSE)</f>
        <v>0.17290122301370631</v>
      </c>
    </row>
    <row r="114" spans="1:5" x14ac:dyDescent="0.25">
      <c r="A114" s="77" t="s">
        <v>329</v>
      </c>
      <c r="B114" s="77">
        <v>2020</v>
      </c>
      <c r="C114" s="204" t="s">
        <v>87</v>
      </c>
      <c r="D114" t="s">
        <v>233</v>
      </c>
      <c r="E114" s="86">
        <f>VLOOKUP(C114,Horizontal_Analysis!$B$35:$K$61,7,FALSE)</f>
        <v>1.1887525381831021</v>
      </c>
    </row>
    <row r="115" spans="1:5" x14ac:dyDescent="0.25">
      <c r="A115" s="77" t="s">
        <v>329</v>
      </c>
      <c r="B115" s="77">
        <v>2020</v>
      </c>
      <c r="C115" s="204" t="s">
        <v>88</v>
      </c>
      <c r="D115" t="s">
        <v>233</v>
      </c>
      <c r="E115" s="86">
        <f>VLOOKUP(C115,Horizontal_Analysis!$B$35:$K$61,7,FALSE)</f>
        <v>-7.3837259567493957E-2</v>
      </c>
    </row>
    <row r="116" spans="1:5" x14ac:dyDescent="0.25">
      <c r="A116" s="77" t="s">
        <v>329</v>
      </c>
      <c r="B116" s="77">
        <v>2020</v>
      </c>
      <c r="C116" s="204" t="s">
        <v>354</v>
      </c>
      <c r="D116" t="s">
        <v>233</v>
      </c>
      <c r="E116" s="86">
        <f>VLOOKUP(C116,Horizontal_Analysis!$B$35:$K$61,7,FALSE)</f>
        <v>-2.2274461165713536E-2</v>
      </c>
    </row>
    <row r="117" spans="1:5" x14ac:dyDescent="0.25">
      <c r="A117" s="77" t="s">
        <v>329</v>
      </c>
      <c r="B117" s="77">
        <v>2020</v>
      </c>
      <c r="C117" s="204" t="s">
        <v>355</v>
      </c>
      <c r="D117" t="s">
        <v>233</v>
      </c>
      <c r="E117" s="86">
        <f>VLOOKUP(C117,Horizontal_Analysis!$B$35:$K$61,7,FALSE)</f>
        <v>1.2987766624843162</v>
      </c>
    </row>
    <row r="118" spans="1:5" x14ac:dyDescent="0.25">
      <c r="A118" s="77" t="s">
        <v>329</v>
      </c>
      <c r="B118" s="77">
        <v>2020</v>
      </c>
      <c r="C118" s="204" t="s">
        <v>12</v>
      </c>
      <c r="D118" t="s">
        <v>233</v>
      </c>
      <c r="E118" s="86">
        <f>VLOOKUP(C118,Horizontal_Analysis!$B$35:$K$61,7,FALSE)</f>
        <v>0.1087364163932564</v>
      </c>
    </row>
    <row r="119" spans="1:5" x14ac:dyDescent="0.25">
      <c r="A119" s="77" t="s">
        <v>329</v>
      </c>
      <c r="B119" s="77">
        <v>2020</v>
      </c>
      <c r="C119" s="204" t="s">
        <v>7</v>
      </c>
      <c r="D119" t="s">
        <v>233</v>
      </c>
      <c r="E119" s="86">
        <f>VLOOKUP(C119,Horizontal_Analysis!$B$35:$K$61,7,FALSE)</f>
        <v>6.0775222409325404E-2</v>
      </c>
    </row>
    <row r="120" spans="1:5" x14ac:dyDescent="0.25">
      <c r="A120" s="77" t="s">
        <v>329</v>
      </c>
      <c r="B120" s="77">
        <v>2020</v>
      </c>
      <c r="C120" s="204" t="s">
        <v>356</v>
      </c>
      <c r="D120" t="s">
        <v>233</v>
      </c>
      <c r="E120" s="86">
        <f>VLOOKUP(C120,Horizontal_Analysis!$B$35:$K$61,7,FALSE)</f>
        <v>-2.3597581457843419E-2</v>
      </c>
    </row>
    <row r="121" spans="1:5" x14ac:dyDescent="0.25">
      <c r="A121" s="77" t="s">
        <v>329</v>
      </c>
      <c r="B121" s="77">
        <v>2020</v>
      </c>
      <c r="C121" s="204" t="s">
        <v>357</v>
      </c>
      <c r="D121" t="s">
        <v>233</v>
      </c>
      <c r="E121" s="86">
        <f>VLOOKUP(C121,Horizontal_Analysis!$B$35:$K$61,7,FALSE)</f>
        <v>1.432131495227996</v>
      </c>
    </row>
    <row r="122" spans="1:5" x14ac:dyDescent="0.25">
      <c r="A122" s="77" t="s">
        <v>329</v>
      </c>
      <c r="B122" s="77">
        <v>2020</v>
      </c>
      <c r="C122" s="204" t="s">
        <v>288</v>
      </c>
      <c r="D122" t="s">
        <v>233</v>
      </c>
      <c r="E122" s="86">
        <f>VLOOKUP(C122,Horizontal_Analysis!$B$35:$K$61,7,FALSE)</f>
        <v>-0.10900663767452502</v>
      </c>
    </row>
    <row r="123" spans="1:5" x14ac:dyDescent="0.25">
      <c r="A123" s="77" t="s">
        <v>329</v>
      </c>
      <c r="B123" s="77">
        <v>2020</v>
      </c>
      <c r="C123" s="204" t="s">
        <v>364</v>
      </c>
      <c r="D123" t="s">
        <v>367</v>
      </c>
      <c r="E123" s="86">
        <f>VLOOKUP(C123,Horizontal_Analysis!$B$35:$K$61,7,FALSE)</f>
        <v>7.637096182452538E-2</v>
      </c>
    </row>
    <row r="124" spans="1:5" x14ac:dyDescent="0.25">
      <c r="A124" s="77" t="s">
        <v>329</v>
      </c>
      <c r="B124" s="77">
        <v>2020</v>
      </c>
      <c r="C124" s="204" t="s">
        <v>365</v>
      </c>
      <c r="D124" t="s">
        <v>367</v>
      </c>
      <c r="E124" s="86">
        <f>VLOOKUP(C124,Horizontal_Analysis!$B$35:$K$61,7,FALSE)</f>
        <v>-2.5340595411237459</v>
      </c>
    </row>
    <row r="125" spans="1:5" x14ac:dyDescent="0.25">
      <c r="A125" s="77" t="s">
        <v>329</v>
      </c>
      <c r="B125" s="77">
        <v>2020</v>
      </c>
      <c r="C125" s="204" t="s">
        <v>366</v>
      </c>
      <c r="D125" t="s">
        <v>367</v>
      </c>
      <c r="E125" s="86">
        <f>VLOOKUP(C125,Horizontal_Analysis!$B$35:$K$61,7,FALSE)</f>
        <v>-0.44763796208028811</v>
      </c>
    </row>
    <row r="126" spans="1:5" x14ac:dyDescent="0.25">
      <c r="A126" s="77" t="s">
        <v>329</v>
      </c>
      <c r="B126" s="77">
        <v>2020</v>
      </c>
      <c r="C126" s="204" t="s">
        <v>359</v>
      </c>
      <c r="D126" t="s">
        <v>367</v>
      </c>
      <c r="E126" s="86">
        <f>VLOOKUP(C126,Horizontal_Analysis!$B$35:$K$61,7,FALSE)</f>
        <v>2.0316334355827967</v>
      </c>
    </row>
    <row r="127" spans="1:5" x14ac:dyDescent="0.25">
      <c r="A127" s="77" t="s">
        <v>329</v>
      </c>
      <c r="B127" s="77">
        <v>2021</v>
      </c>
      <c r="C127" s="204" t="s">
        <v>345</v>
      </c>
      <c r="D127" t="s">
        <v>244</v>
      </c>
      <c r="E127" s="86">
        <f>VLOOKUP(C127,Horizontal_Analysis!$B$35:$K$61,8,FALSE)</f>
        <v>9.8586904943821968E-2</v>
      </c>
    </row>
    <row r="128" spans="1:5" x14ac:dyDescent="0.25">
      <c r="A128" s="77" t="s">
        <v>329</v>
      </c>
      <c r="B128" s="77">
        <v>2021</v>
      </c>
      <c r="C128" s="204" t="s">
        <v>282</v>
      </c>
      <c r="D128" t="s">
        <v>244</v>
      </c>
      <c r="E128" s="86">
        <f>VLOOKUP(C128,Horizontal_Analysis!$B$35:$K$61,8,FALSE)</f>
        <v>9.9652407464140821E-2</v>
      </c>
    </row>
    <row r="129" spans="1:5" x14ac:dyDescent="0.25">
      <c r="A129" s="77" t="s">
        <v>329</v>
      </c>
      <c r="B129" s="77">
        <v>2021</v>
      </c>
      <c r="C129" s="204" t="s">
        <v>273</v>
      </c>
      <c r="D129" t="s">
        <v>244</v>
      </c>
      <c r="E129" s="86">
        <f>VLOOKUP(C129,Horizontal_Analysis!$B$35:$K$61,8,FALSE)</f>
        <v>9.7526534167755446E-2</v>
      </c>
    </row>
    <row r="130" spans="1:5" x14ac:dyDescent="0.25">
      <c r="A130" s="77" t="s">
        <v>329</v>
      </c>
      <c r="B130" s="77">
        <v>2021</v>
      </c>
      <c r="C130" s="204" t="s">
        <v>276</v>
      </c>
      <c r="D130" t="s">
        <v>244</v>
      </c>
      <c r="E130" s="86">
        <f>VLOOKUP(C130,Horizontal_Analysis!$B$35:$K$61,8,FALSE)</f>
        <v>0.10932814652727023</v>
      </c>
    </row>
    <row r="131" spans="1:5" x14ac:dyDescent="0.25">
      <c r="A131" s="77" t="s">
        <v>329</v>
      </c>
      <c r="B131" s="77">
        <v>2021</v>
      </c>
      <c r="C131" s="204" t="s">
        <v>346</v>
      </c>
      <c r="D131" t="s">
        <v>244</v>
      </c>
      <c r="E131" s="86">
        <f>VLOOKUP(C131,Horizontal_Analysis!$B$35:$K$61,8,FALSE)</f>
        <v>8.9271943751417587E-2</v>
      </c>
    </row>
    <row r="132" spans="1:5" x14ac:dyDescent="0.25">
      <c r="A132" s="77" t="s">
        <v>329</v>
      </c>
      <c r="B132" s="77">
        <v>2021</v>
      </c>
      <c r="C132" s="204" t="s">
        <v>347</v>
      </c>
      <c r="D132" t="s">
        <v>244</v>
      </c>
      <c r="E132" s="86">
        <f>VLOOKUP(C132,Horizontal_Analysis!$B$35:$K$61,8,FALSE)</f>
        <v>0.11168348267081356</v>
      </c>
    </row>
    <row r="133" spans="1:5" x14ac:dyDescent="0.25">
      <c r="A133" s="77" t="s">
        <v>329</v>
      </c>
      <c r="B133" s="77">
        <v>2021</v>
      </c>
      <c r="C133" s="204" t="s">
        <v>348</v>
      </c>
      <c r="D133" t="s">
        <v>244</v>
      </c>
      <c r="E133" s="86">
        <f>VLOOKUP(C133,Horizontal_Analysis!$B$35:$K$61,8,FALSE)</f>
        <v>0.19007432103910399</v>
      </c>
    </row>
    <row r="134" spans="1:5" x14ac:dyDescent="0.25">
      <c r="A134" s="77" t="s">
        <v>329</v>
      </c>
      <c r="B134" s="77">
        <v>2021</v>
      </c>
      <c r="C134" s="204" t="s">
        <v>349</v>
      </c>
      <c r="D134" t="s">
        <v>244</v>
      </c>
      <c r="E134" s="86">
        <f>VLOOKUP(C134,Horizontal_Analysis!$B$35:$K$61,8,FALSE)</f>
        <v>0.29082654082654069</v>
      </c>
    </row>
    <row r="135" spans="1:5" x14ac:dyDescent="0.25">
      <c r="A135" s="77" t="s">
        <v>329</v>
      </c>
      <c r="B135" s="77">
        <v>2021</v>
      </c>
      <c r="C135" s="204" t="s">
        <v>369</v>
      </c>
      <c r="D135" t="s">
        <v>244</v>
      </c>
      <c r="E135" s="86">
        <f>VLOOKUP(C135,Horizontal_Analysis!$B$35:$K$61,8,FALSE)</f>
        <v>0.17061025471020344</v>
      </c>
    </row>
    <row r="136" spans="1:5" x14ac:dyDescent="0.25">
      <c r="A136" s="77" t="s">
        <v>329</v>
      </c>
      <c r="B136" s="77">
        <v>2021</v>
      </c>
      <c r="C136" s="204" t="s">
        <v>350</v>
      </c>
      <c r="D136" t="s">
        <v>244</v>
      </c>
      <c r="E136" s="86">
        <f>VLOOKUP(C136,Horizontal_Analysis!$B$35:$K$61,8,FALSE)</f>
        <v>0.17177914110429451</v>
      </c>
    </row>
    <row r="137" spans="1:5" x14ac:dyDescent="0.25">
      <c r="A137" s="77" t="s">
        <v>329</v>
      </c>
      <c r="B137" s="77">
        <v>2021</v>
      </c>
      <c r="C137" s="204" t="s">
        <v>352</v>
      </c>
      <c r="D137" t="s">
        <v>233</v>
      </c>
      <c r="E137" s="86">
        <f>VLOOKUP(C137,Horizontal_Analysis!$B$35:$K$61,8,FALSE)</f>
        <v>1.6976967913531285E-4</v>
      </c>
    </row>
    <row r="138" spans="1:5" x14ac:dyDescent="0.25">
      <c r="A138" s="77" t="s">
        <v>329</v>
      </c>
      <c r="B138" s="77">
        <v>2021</v>
      </c>
      <c r="C138" s="204" t="s">
        <v>353</v>
      </c>
      <c r="D138" t="s">
        <v>233</v>
      </c>
      <c r="E138" s="86">
        <f>VLOOKUP(C138,Horizontal_Analysis!$B$35:$K$61,8,FALSE)</f>
        <v>0.15928584010442298</v>
      </c>
    </row>
    <row r="139" spans="1:5" x14ac:dyDescent="0.25">
      <c r="A139" s="77" t="s">
        <v>329</v>
      </c>
      <c r="B139" s="77">
        <v>2021</v>
      </c>
      <c r="C139" s="204" t="s">
        <v>87</v>
      </c>
      <c r="D139" t="s">
        <v>233</v>
      </c>
      <c r="E139" s="86">
        <f>VLOOKUP(C139,Horizontal_Analysis!$B$35:$K$61,8,FALSE)</f>
        <v>-0.14198128428525328</v>
      </c>
    </row>
    <row r="140" spans="1:5" x14ac:dyDescent="0.25">
      <c r="A140" s="77" t="s">
        <v>329</v>
      </c>
      <c r="B140" s="77">
        <v>2021</v>
      </c>
      <c r="C140" s="204" t="s">
        <v>88</v>
      </c>
      <c r="D140" t="s">
        <v>233</v>
      </c>
      <c r="E140" s="86">
        <f>VLOOKUP(C140,Horizontal_Analysis!$B$35:$K$61,8,FALSE)</f>
        <v>0.19088186112960043</v>
      </c>
    </row>
    <row r="141" spans="1:5" x14ac:dyDescent="0.25">
      <c r="A141" s="77" t="s">
        <v>329</v>
      </c>
      <c r="B141" s="77">
        <v>2021</v>
      </c>
      <c r="C141" s="204" t="s">
        <v>354</v>
      </c>
      <c r="D141" t="s">
        <v>233</v>
      </c>
      <c r="E141" s="86">
        <f>VLOOKUP(C141,Horizontal_Analysis!$B$35:$K$61,8,FALSE)</f>
        <v>0.16045062320230091</v>
      </c>
    </row>
    <row r="142" spans="1:5" x14ac:dyDescent="0.25">
      <c r="A142" s="77" t="s">
        <v>329</v>
      </c>
      <c r="B142" s="77">
        <v>2021</v>
      </c>
      <c r="C142" s="204" t="s">
        <v>355</v>
      </c>
      <c r="D142" t="s">
        <v>233</v>
      </c>
      <c r="E142" s="86">
        <f>VLOOKUP(C142,Horizontal_Analysis!$B$35:$K$61,8,FALSE)</f>
        <v>4.9805553660368304E-3</v>
      </c>
    </row>
    <row r="143" spans="1:5" x14ac:dyDescent="0.25">
      <c r="A143" s="77" t="s">
        <v>329</v>
      </c>
      <c r="B143" s="77">
        <v>2021</v>
      </c>
      <c r="C143" s="204" t="s">
        <v>12</v>
      </c>
      <c r="D143" t="s">
        <v>233</v>
      </c>
      <c r="E143" s="86">
        <f>VLOOKUP(C143,Horizontal_Analysis!$B$35:$K$61,8,FALSE)</f>
        <v>0.15962351975249084</v>
      </c>
    </row>
    <row r="144" spans="1:5" x14ac:dyDescent="0.25">
      <c r="A144" s="77" t="s">
        <v>329</v>
      </c>
      <c r="B144" s="77">
        <v>2021</v>
      </c>
      <c r="C144" s="204" t="s">
        <v>7</v>
      </c>
      <c r="D144" t="s">
        <v>233</v>
      </c>
      <c r="E144" s="86">
        <f>VLOOKUP(C144,Horizontal_Analysis!$B$35:$K$61,8,FALSE)</f>
        <v>0.25711634784751775</v>
      </c>
    </row>
    <row r="145" spans="1:5" x14ac:dyDescent="0.25">
      <c r="A145" s="77" t="s">
        <v>329</v>
      </c>
      <c r="B145" s="77">
        <v>2021</v>
      </c>
      <c r="C145" s="204" t="s">
        <v>356</v>
      </c>
      <c r="D145" t="s">
        <v>233</v>
      </c>
      <c r="E145" s="86">
        <f>VLOOKUP(C145,Horizontal_Analysis!$B$35:$K$61,8,FALSE)</f>
        <v>-0.3100050375357849</v>
      </c>
    </row>
    <row r="146" spans="1:5" x14ac:dyDescent="0.25">
      <c r="A146" s="77" t="s">
        <v>329</v>
      </c>
      <c r="B146" s="77">
        <v>2021</v>
      </c>
      <c r="C146" s="204" t="s">
        <v>357</v>
      </c>
      <c r="D146" t="s">
        <v>233</v>
      </c>
      <c r="E146" s="86">
        <f>VLOOKUP(C146,Horizontal_Analysis!$B$35:$K$61,8,FALSE)</f>
        <v>1.0577719642467842</v>
      </c>
    </row>
    <row r="147" spans="1:5" x14ac:dyDescent="0.25">
      <c r="A147" s="77" t="s">
        <v>329</v>
      </c>
      <c r="B147" s="77">
        <v>2021</v>
      </c>
      <c r="C147" s="204" t="s">
        <v>288</v>
      </c>
      <c r="D147" t="s">
        <v>233</v>
      </c>
      <c r="E147" s="86">
        <f>VLOOKUP(C147,Horizontal_Analysis!$B$35:$K$61,8,FALSE)</f>
        <v>8.9760880268875923E-2</v>
      </c>
    </row>
    <row r="148" spans="1:5" x14ac:dyDescent="0.25">
      <c r="A148" s="77" t="s">
        <v>329</v>
      </c>
      <c r="B148" s="77">
        <v>2021</v>
      </c>
      <c r="C148" s="204" t="s">
        <v>364</v>
      </c>
      <c r="D148" t="s">
        <v>367</v>
      </c>
      <c r="E148" s="86">
        <f>VLOOKUP(C148,Horizontal_Analysis!$B$35:$K$61,8,FALSE)</f>
        <v>0.3105130080192362</v>
      </c>
    </row>
    <row r="149" spans="1:5" x14ac:dyDescent="0.25">
      <c r="A149" s="77" t="s">
        <v>329</v>
      </c>
      <c r="B149" s="77">
        <v>2021</v>
      </c>
      <c r="C149" s="204" t="s">
        <v>365</v>
      </c>
      <c r="D149" t="s">
        <v>367</v>
      </c>
      <c r="E149" s="86">
        <f>VLOOKUP(C149,Horizontal_Analysis!$B$35:$K$61,8,FALSE)</f>
        <v>-1.719952016097823</v>
      </c>
    </row>
    <row r="150" spans="1:5" x14ac:dyDescent="0.25">
      <c r="A150" s="77" t="s">
        <v>329</v>
      </c>
      <c r="B150" s="77">
        <v>2021</v>
      </c>
      <c r="C150" s="204" t="s">
        <v>366</v>
      </c>
      <c r="D150" t="s">
        <v>367</v>
      </c>
      <c r="E150" s="86">
        <f>VLOOKUP(C150,Horizontal_Analysis!$B$35:$K$61,8,FALSE)</f>
        <v>-0.41186227791786911</v>
      </c>
    </row>
    <row r="151" spans="1:5" x14ac:dyDescent="0.25">
      <c r="A151" s="77" t="s">
        <v>329</v>
      </c>
      <c r="B151" s="77">
        <v>2021</v>
      </c>
      <c r="C151" s="204" t="s">
        <v>359</v>
      </c>
      <c r="D151" t="s">
        <v>367</v>
      </c>
      <c r="E151" s="86">
        <f>VLOOKUP(C151,Horizontal_Analysis!$B$35:$K$61,8,FALSE)</f>
        <v>0.77439137706747441</v>
      </c>
    </row>
    <row r="152" spans="1:5" x14ac:dyDescent="0.25">
      <c r="A152" s="77" t="s">
        <v>329</v>
      </c>
      <c r="B152" s="77">
        <v>2022</v>
      </c>
      <c r="C152" s="204" t="s">
        <v>345</v>
      </c>
      <c r="D152" t="s">
        <v>244</v>
      </c>
      <c r="E152" s="86">
        <f>VLOOKUP(C152,Horizontal_Analysis!$B$35:$K$61,9,FALSE)</f>
        <v>0.13878671568191689</v>
      </c>
    </row>
    <row r="153" spans="1:5" x14ac:dyDescent="0.25">
      <c r="A153" s="77" t="s">
        <v>329</v>
      </c>
      <c r="B153" s="77">
        <v>2022</v>
      </c>
      <c r="C153" s="204" t="s">
        <v>282</v>
      </c>
      <c r="D153" t="s">
        <v>244</v>
      </c>
      <c r="E153" s="86">
        <f>VLOOKUP(C153,Horizontal_Analysis!$B$35:$K$61,9,FALSE)</f>
        <v>0.18135658192131812</v>
      </c>
    </row>
    <row r="154" spans="1:5" x14ac:dyDescent="0.25">
      <c r="A154" s="77" t="s">
        <v>329</v>
      </c>
      <c r="B154" s="77">
        <v>2022</v>
      </c>
      <c r="C154" s="204" t="s">
        <v>273</v>
      </c>
      <c r="D154" t="s">
        <v>244</v>
      </c>
      <c r="E154" s="86">
        <f>VLOOKUP(C154,Horizontal_Analysis!$B$35:$K$61,9,FALSE)</f>
        <v>9.6339817951685128E-2</v>
      </c>
    </row>
    <row r="155" spans="1:5" x14ac:dyDescent="0.25">
      <c r="A155" s="77" t="s">
        <v>329</v>
      </c>
      <c r="B155" s="77">
        <v>2022</v>
      </c>
      <c r="C155" s="204" t="s">
        <v>276</v>
      </c>
      <c r="D155" t="s">
        <v>244</v>
      </c>
      <c r="E155" s="86">
        <f>VLOOKUP(C155,Horizontal_Analysis!$B$35:$K$61,9,FALSE)</f>
        <v>0.13674923505345971</v>
      </c>
    </row>
    <row r="156" spans="1:5" x14ac:dyDescent="0.25">
      <c r="A156" s="77" t="s">
        <v>329</v>
      </c>
      <c r="B156" s="77">
        <v>2022</v>
      </c>
      <c r="C156" s="204" t="s">
        <v>346</v>
      </c>
      <c r="D156" t="s">
        <v>244</v>
      </c>
      <c r="E156" s="86">
        <f>VLOOKUP(C156,Horizontal_Analysis!$B$35:$K$61,9,FALSE)</f>
        <v>5.3137883646358186E-2</v>
      </c>
    </row>
    <row r="157" spans="1:5" x14ac:dyDescent="0.25">
      <c r="A157" s="77" t="s">
        <v>329</v>
      </c>
      <c r="B157" s="77">
        <v>2022</v>
      </c>
      <c r="C157" s="204" t="s">
        <v>347</v>
      </c>
      <c r="D157" t="s">
        <v>244</v>
      </c>
      <c r="E157" s="86">
        <f>VLOOKUP(C157,Horizontal_Analysis!$B$35:$K$61,9,FALSE)</f>
        <v>0.14637033203471239</v>
      </c>
    </row>
    <row r="158" spans="1:5" x14ac:dyDescent="0.25">
      <c r="A158" s="77" t="s">
        <v>329</v>
      </c>
      <c r="B158" s="77">
        <v>2022</v>
      </c>
      <c r="C158" s="204" t="s">
        <v>348</v>
      </c>
      <c r="D158" t="s">
        <v>244</v>
      </c>
      <c r="E158" s="86">
        <f>VLOOKUP(C158,Horizontal_Analysis!$B$35:$K$61,9,FALSE)</f>
        <v>0.10343284598398794</v>
      </c>
    </row>
    <row r="159" spans="1:5" x14ac:dyDescent="0.25">
      <c r="A159" s="77" t="s">
        <v>329</v>
      </c>
      <c r="B159" s="77">
        <v>2022</v>
      </c>
      <c r="C159" s="204" t="s">
        <v>349</v>
      </c>
      <c r="D159" t="s">
        <v>244</v>
      </c>
      <c r="E159" s="86">
        <f>VLOOKUP(C159,Horizontal_Analysis!$B$35:$K$61,9,FALSE)</f>
        <v>0.45783366106295181</v>
      </c>
    </row>
    <row r="160" spans="1:5" x14ac:dyDescent="0.25">
      <c r="A160" s="77" t="s">
        <v>329</v>
      </c>
      <c r="B160" s="77">
        <v>2022</v>
      </c>
      <c r="C160" s="204" t="s">
        <v>369</v>
      </c>
      <c r="D160" t="s">
        <v>244</v>
      </c>
      <c r="E160" s="86">
        <f>VLOOKUP(C160,Horizontal_Analysis!$B$35:$K$61,9,FALSE)</f>
        <v>2.7935927313489341E-2</v>
      </c>
    </row>
    <row r="161" spans="1:5" x14ac:dyDescent="0.25">
      <c r="A161" s="77" t="s">
        <v>329</v>
      </c>
      <c r="B161" s="77">
        <v>2022</v>
      </c>
      <c r="C161" s="204" t="s">
        <v>350</v>
      </c>
      <c r="D161" t="s">
        <v>244</v>
      </c>
      <c r="E161" s="86">
        <f>VLOOKUP(C161,Horizontal_Analysis!$B$35:$K$61,9,FALSE)</f>
        <v>2.7225130890052331E-2</v>
      </c>
    </row>
    <row r="162" spans="1:5" x14ac:dyDescent="0.25">
      <c r="A162" s="77" t="s">
        <v>329</v>
      </c>
      <c r="B162" s="77">
        <v>2022</v>
      </c>
      <c r="C162" s="204" t="s">
        <v>352</v>
      </c>
      <c r="D162" t="s">
        <v>233</v>
      </c>
      <c r="E162" s="86">
        <f>VLOOKUP(C162,Horizontal_Analysis!$B$35:$K$61,9,FALSE)</f>
        <v>2.8290143713920418E-4</v>
      </c>
    </row>
    <row r="163" spans="1:5" x14ac:dyDescent="0.25">
      <c r="A163" s="77" t="s">
        <v>329</v>
      </c>
      <c r="B163" s="77">
        <v>2022</v>
      </c>
      <c r="C163" s="204" t="s">
        <v>353</v>
      </c>
      <c r="D163" t="s">
        <v>233</v>
      </c>
      <c r="E163" s="86">
        <f>VLOOKUP(C163,Horizontal_Analysis!$B$35:$K$61,9,FALSE)</f>
        <v>9.3715504232346744E-2</v>
      </c>
    </row>
    <row r="164" spans="1:5" x14ac:dyDescent="0.25">
      <c r="A164" s="77" t="s">
        <v>329</v>
      </c>
      <c r="B164" s="77">
        <v>2022</v>
      </c>
      <c r="C164" s="204" t="s">
        <v>87</v>
      </c>
      <c r="D164" t="s">
        <v>233</v>
      </c>
      <c r="E164" s="86">
        <f>VLOOKUP(C164,Horizontal_Analysis!$B$35:$K$61,9,FALSE)</f>
        <v>1.5392064685972173</v>
      </c>
    </row>
    <row r="165" spans="1:5" x14ac:dyDescent="0.25">
      <c r="A165" s="77" t="s">
        <v>329</v>
      </c>
      <c r="B165" s="77">
        <v>2022</v>
      </c>
      <c r="C165" s="204" t="s">
        <v>88</v>
      </c>
      <c r="D165" t="s">
        <v>233</v>
      </c>
      <c r="E165" s="86">
        <f>VLOOKUP(C165,Horizontal_Analysis!$B$35:$K$61,9,FALSE)</f>
        <v>0.13235339224794573</v>
      </c>
    </row>
    <row r="166" spans="1:5" x14ac:dyDescent="0.25">
      <c r="A166" s="77" t="s">
        <v>329</v>
      </c>
      <c r="B166" s="77">
        <v>2022</v>
      </c>
      <c r="C166" s="204" t="s">
        <v>354</v>
      </c>
      <c r="D166" t="s">
        <v>233</v>
      </c>
      <c r="E166" s="86">
        <f>VLOOKUP(C166,Horizontal_Analysis!$B$35:$K$61,9,FALSE)</f>
        <v>0.2274516907061214</v>
      </c>
    </row>
    <row r="167" spans="1:5" x14ac:dyDescent="0.25">
      <c r="A167" s="77" t="s">
        <v>329</v>
      </c>
      <c r="B167" s="77">
        <v>2022</v>
      </c>
      <c r="C167" s="204" t="s">
        <v>355</v>
      </c>
      <c r="D167" t="s">
        <v>233</v>
      </c>
      <c r="E167" s="86">
        <f>VLOOKUP(C167,Horizontal_Analysis!$B$35:$K$61,9,FALSE)</f>
        <v>0.13713509843856067</v>
      </c>
    </row>
    <row r="168" spans="1:5" x14ac:dyDescent="0.25">
      <c r="A168" s="77" t="s">
        <v>329</v>
      </c>
      <c r="B168" s="77">
        <v>2022</v>
      </c>
      <c r="C168" s="204" t="s">
        <v>12</v>
      </c>
      <c r="D168" t="s">
        <v>233</v>
      </c>
      <c r="E168" s="86">
        <f>VLOOKUP(C168,Horizontal_Analysis!$B$35:$K$61,9,FALSE)</f>
        <v>0.13251431484641557</v>
      </c>
    </row>
    <row r="169" spans="1:5" x14ac:dyDescent="0.25">
      <c r="A169" s="77" t="s">
        <v>329</v>
      </c>
      <c r="B169" s="77">
        <v>2022</v>
      </c>
      <c r="C169" s="204" t="s">
        <v>7</v>
      </c>
      <c r="D169" t="s">
        <v>233</v>
      </c>
      <c r="E169" s="86">
        <f>VLOOKUP(C169,Horizontal_Analysis!$B$35:$K$61,9,FALSE)</f>
        <v>0.10211153908250105</v>
      </c>
    </row>
    <row r="170" spans="1:5" x14ac:dyDescent="0.25">
      <c r="A170" s="77" t="s">
        <v>329</v>
      </c>
      <c r="B170" s="77">
        <v>2022</v>
      </c>
      <c r="C170" s="204" t="s">
        <v>356</v>
      </c>
      <c r="D170" t="s">
        <v>233</v>
      </c>
      <c r="E170" s="86">
        <f>VLOOKUP(C170,Horizontal_Analysis!$B$35:$K$61,9,FALSE)</f>
        <v>0.15059296983510798</v>
      </c>
    </row>
    <row r="171" spans="1:5" x14ac:dyDescent="0.25">
      <c r="A171" s="77" t="s">
        <v>329</v>
      </c>
      <c r="B171" s="77">
        <v>2022</v>
      </c>
      <c r="C171" s="204" t="s">
        <v>357</v>
      </c>
      <c r="D171" t="s">
        <v>233</v>
      </c>
      <c r="E171" s="86">
        <f>VLOOKUP(C171,Horizontal_Analysis!$B$35:$K$61,9,FALSE)</f>
        <v>0.20335840661086974</v>
      </c>
    </row>
    <row r="172" spans="1:5" x14ac:dyDescent="0.25">
      <c r="A172" s="77" t="s">
        <v>329</v>
      </c>
      <c r="B172" s="77">
        <v>2022</v>
      </c>
      <c r="C172" s="204" t="s">
        <v>288</v>
      </c>
      <c r="D172" t="s">
        <v>233</v>
      </c>
      <c r="E172" s="86">
        <f>VLOOKUP(C172,Horizontal_Analysis!$B$35:$K$61,9,FALSE)</f>
        <v>1.0235335716811378</v>
      </c>
    </row>
    <row r="173" spans="1:5" x14ac:dyDescent="0.25">
      <c r="A173" s="77" t="s">
        <v>329</v>
      </c>
      <c r="B173" s="77">
        <v>2022</v>
      </c>
      <c r="C173" s="204" t="s">
        <v>364</v>
      </c>
      <c r="D173" t="s">
        <v>367</v>
      </c>
      <c r="E173" s="86">
        <f>VLOOKUP(C173,Horizontal_Analysis!$B$35:$K$61,9,FALSE)</f>
        <v>-0.14770153262684019</v>
      </c>
    </row>
    <row r="174" spans="1:5" x14ac:dyDescent="0.25">
      <c r="A174" s="77" t="s">
        <v>329</v>
      </c>
      <c r="B174" s="77">
        <v>2022</v>
      </c>
      <c r="C174" s="204" t="s">
        <v>365</v>
      </c>
      <c r="D174" t="s">
        <v>367</v>
      </c>
      <c r="E174" s="86">
        <f>VLOOKUP(C174,Horizontal_Analysis!$B$35:$K$61,9,FALSE)</f>
        <v>9.2710096885714202E-2</v>
      </c>
    </row>
    <row r="175" spans="1:5" x14ac:dyDescent="0.25">
      <c r="A175" s="77" t="s">
        <v>329</v>
      </c>
      <c r="B175" s="77">
        <v>2022</v>
      </c>
      <c r="C175" s="204" t="s">
        <v>366</v>
      </c>
      <c r="D175" t="s">
        <v>367</v>
      </c>
      <c r="E175" s="86">
        <f>VLOOKUP(C175,Horizontal_Analysis!$B$35:$K$61,9,FALSE)</f>
        <v>-0.20038799497888851</v>
      </c>
    </row>
    <row r="176" spans="1:5" x14ac:dyDescent="0.25">
      <c r="A176" s="77" t="s">
        <v>329</v>
      </c>
      <c r="B176" s="77">
        <v>2022</v>
      </c>
      <c r="C176" s="204" t="s">
        <v>359</v>
      </c>
      <c r="D176" t="s">
        <v>367</v>
      </c>
      <c r="E176" s="86">
        <f>VLOOKUP(C176,Horizontal_Analysis!$B$35:$K$61,9,FALSE)</f>
        <v>-0.61887306242145423</v>
      </c>
    </row>
    <row r="177" spans="1:5" x14ac:dyDescent="0.25">
      <c r="A177" s="77" t="s">
        <v>329</v>
      </c>
      <c r="B177" s="77">
        <v>2023</v>
      </c>
      <c r="C177" s="204" t="s">
        <v>345</v>
      </c>
      <c r="D177" t="s">
        <v>244</v>
      </c>
      <c r="E177" s="86">
        <f>VLOOKUP(C177,Horizontal_Analysis!$B$35:$K$61,10,FALSE)</f>
        <v>5.888776233666515E-2</v>
      </c>
    </row>
    <row r="178" spans="1:5" x14ac:dyDescent="0.25">
      <c r="A178" s="77" t="s">
        <v>329</v>
      </c>
      <c r="B178" s="77">
        <v>2023</v>
      </c>
      <c r="C178" s="204" t="s">
        <v>282</v>
      </c>
      <c r="D178" t="s">
        <v>244</v>
      </c>
      <c r="E178" s="86">
        <f>VLOOKUP(C178,Horizontal_Analysis!$B$35:$K$61,10,FALSE)</f>
        <v>0.11152740664823785</v>
      </c>
    </row>
    <row r="179" spans="1:5" x14ac:dyDescent="0.25">
      <c r="A179" s="77" t="s">
        <v>329</v>
      </c>
      <c r="B179" s="77">
        <v>2023</v>
      </c>
      <c r="C179" s="204" t="s">
        <v>273</v>
      </c>
      <c r="D179" t="s">
        <v>244</v>
      </c>
      <c r="E179" s="86">
        <f>VLOOKUP(C179,Horizontal_Analysis!$B$35:$K$61,10,FALSE)</f>
        <v>2.3299720517658924E-3</v>
      </c>
    </row>
    <row r="180" spans="1:5" x14ac:dyDescent="0.25">
      <c r="A180" s="77" t="s">
        <v>329</v>
      </c>
      <c r="B180" s="77">
        <v>2023</v>
      </c>
      <c r="C180" s="204" t="s">
        <v>276</v>
      </c>
      <c r="D180" t="s">
        <v>244</v>
      </c>
      <c r="E180" s="86">
        <f>VLOOKUP(C180,Horizontal_Analysis!$B$35:$K$61,10,FALSE)</f>
        <v>-1.4097392606146288E-2</v>
      </c>
    </row>
    <row r="181" spans="1:5" x14ac:dyDescent="0.25">
      <c r="A181" s="77" t="s">
        <v>329</v>
      </c>
      <c r="B181" s="77">
        <v>2023</v>
      </c>
      <c r="C181" s="204" t="s">
        <v>346</v>
      </c>
      <c r="D181" t="s">
        <v>244</v>
      </c>
      <c r="E181" s="86">
        <f>VLOOKUP(C181,Horizontal_Analysis!$B$35:$K$61,10,FALSE)</f>
        <v>0.22962552888607693</v>
      </c>
    </row>
    <row r="182" spans="1:5" x14ac:dyDescent="0.25">
      <c r="A182" s="77" t="s">
        <v>329</v>
      </c>
      <c r="B182" s="77">
        <v>2023</v>
      </c>
      <c r="C182" s="204" t="s">
        <v>347</v>
      </c>
      <c r="D182" t="s">
        <v>244</v>
      </c>
      <c r="E182" s="86">
        <f>VLOOKUP(C182,Horizontal_Analysis!$B$35:$K$61,10,FALSE)</f>
        <v>-3.9861554667513899E-2</v>
      </c>
    </row>
    <row r="183" spans="1:5" x14ac:dyDescent="0.25">
      <c r="A183" s="77" t="s">
        <v>329</v>
      </c>
      <c r="B183" s="77">
        <v>2023</v>
      </c>
      <c r="C183" s="204" t="s">
        <v>348</v>
      </c>
      <c r="D183" t="s">
        <v>244</v>
      </c>
      <c r="E183" s="86">
        <f>VLOOKUP(C183,Horizontal_Analysis!$B$35:$K$61,10,FALSE)</f>
        <v>-2.2039247491933641E-2</v>
      </c>
    </row>
    <row r="184" spans="1:5" x14ac:dyDescent="0.25">
      <c r="A184" s="77" t="s">
        <v>329</v>
      </c>
      <c r="B184" s="77">
        <v>2023</v>
      </c>
      <c r="C184" s="204" t="s">
        <v>349</v>
      </c>
      <c r="D184" t="s">
        <v>244</v>
      </c>
      <c r="E184" s="86">
        <f>VLOOKUP(C184,Horizontal_Analysis!$B$35:$K$61,10,FALSE)</f>
        <v>-1.7154907101333584E-2</v>
      </c>
    </row>
    <row r="185" spans="1:5" x14ac:dyDescent="0.25">
      <c r="A185" s="77" t="s">
        <v>329</v>
      </c>
      <c r="B185" s="77">
        <v>2023</v>
      </c>
      <c r="C185" s="204" t="s">
        <v>369</v>
      </c>
      <c r="D185" t="s">
        <v>244</v>
      </c>
      <c r="E185" s="86">
        <f>VLOOKUP(C185,Horizontal_Analysis!$B$35:$K$61,10,FALSE)</f>
        <v>-2.3514894105492765E-2</v>
      </c>
    </row>
    <row r="186" spans="1:5" x14ac:dyDescent="0.25">
      <c r="A186" s="77" t="s">
        <v>329</v>
      </c>
      <c r="B186" s="77">
        <v>2023</v>
      </c>
      <c r="C186" s="204" t="s">
        <v>350</v>
      </c>
      <c r="D186" t="s">
        <v>244</v>
      </c>
      <c r="E186" s="86">
        <f>VLOOKUP(C186,Horizontal_Analysis!$B$35:$K$61,10,FALSE)</f>
        <v>-2.038735983690123E-2</v>
      </c>
    </row>
    <row r="187" spans="1:5" x14ac:dyDescent="0.25">
      <c r="A187" s="77" t="s">
        <v>329</v>
      </c>
      <c r="B187" s="77">
        <v>2023</v>
      </c>
      <c r="C187" s="204" t="s">
        <v>352</v>
      </c>
      <c r="D187" t="s">
        <v>233</v>
      </c>
      <c r="E187" s="86">
        <f>VLOOKUP(C187,Horizontal_Analysis!$B$35:$K$61,10,FALSE)</f>
        <v>2.2060071271000326E-3</v>
      </c>
    </row>
    <row r="188" spans="1:5" x14ac:dyDescent="0.25">
      <c r="A188" s="77" t="s">
        <v>329</v>
      </c>
      <c r="B188" s="77">
        <v>2023</v>
      </c>
      <c r="C188" s="204" t="s">
        <v>353</v>
      </c>
      <c r="D188" t="s">
        <v>233</v>
      </c>
      <c r="E188" s="86">
        <f>VLOOKUP(C188,Horizontal_Analysis!$B$35:$K$61,10,FALSE)</f>
        <v>0.12106366178452477</v>
      </c>
    </row>
    <row r="189" spans="1:5" x14ac:dyDescent="0.25">
      <c r="A189" s="77" t="s">
        <v>329</v>
      </c>
      <c r="B189" s="77">
        <v>2023</v>
      </c>
      <c r="C189" s="204" t="s">
        <v>87</v>
      </c>
      <c r="D189" t="s">
        <v>233</v>
      </c>
      <c r="E189" s="86">
        <f>VLOOKUP(C189,Horizontal_Analysis!$B$35:$K$61,10,FALSE)</f>
        <v>0.11732143518347073</v>
      </c>
    </row>
    <row r="190" spans="1:5" x14ac:dyDescent="0.25">
      <c r="A190" s="77" t="s">
        <v>329</v>
      </c>
      <c r="B190" s="77">
        <v>2023</v>
      </c>
      <c r="C190" s="204" t="s">
        <v>88</v>
      </c>
      <c r="D190" t="s">
        <v>233</v>
      </c>
      <c r="E190" s="86">
        <f>VLOOKUP(C190,Horizontal_Analysis!$B$35:$K$61,10,FALSE)</f>
        <v>8.6346590259259448E-2</v>
      </c>
    </row>
    <row r="191" spans="1:5" x14ac:dyDescent="0.25">
      <c r="A191" s="77" t="s">
        <v>329</v>
      </c>
      <c r="B191" s="77">
        <v>2023</v>
      </c>
      <c r="C191" s="204" t="s">
        <v>354</v>
      </c>
      <c r="D191" t="s">
        <v>233</v>
      </c>
      <c r="E191" s="86">
        <f>VLOOKUP(C191,Horizontal_Analysis!$B$35:$K$61,10,FALSE)</f>
        <v>9.0677974877545975E-2</v>
      </c>
    </row>
    <row r="192" spans="1:5" x14ac:dyDescent="0.25">
      <c r="A192" s="77" t="s">
        <v>329</v>
      </c>
      <c r="B192" s="77">
        <v>2023</v>
      </c>
      <c r="C192" s="204" t="s">
        <v>355</v>
      </c>
      <c r="D192" t="s">
        <v>233</v>
      </c>
      <c r="E192" s="86">
        <f>VLOOKUP(C192,Horizontal_Analysis!$B$35:$K$61,10,FALSE)</f>
        <v>4.5552238805970119E-2</v>
      </c>
    </row>
    <row r="193" spans="1:5" x14ac:dyDescent="0.25">
      <c r="A193" s="77" t="s">
        <v>329</v>
      </c>
      <c r="B193" s="77">
        <v>2023</v>
      </c>
      <c r="C193" s="204" t="s">
        <v>12</v>
      </c>
      <c r="D193" t="s">
        <v>233</v>
      </c>
      <c r="E193" s="86">
        <f>VLOOKUP(C193,Horizontal_Analysis!$B$35:$K$61,10,FALSE)</f>
        <v>0.111509353634205</v>
      </c>
    </row>
    <row r="194" spans="1:5" x14ac:dyDescent="0.25">
      <c r="A194" s="77" t="s">
        <v>329</v>
      </c>
      <c r="B194" s="77">
        <v>2023</v>
      </c>
      <c r="C194" s="204" t="s">
        <v>7</v>
      </c>
      <c r="D194" t="s">
        <v>233</v>
      </c>
      <c r="E194" s="86">
        <f>VLOOKUP(C194,Horizontal_Analysis!$B$35:$K$61,10,FALSE)</f>
        <v>5.9030956852938028E-2</v>
      </c>
    </row>
    <row r="195" spans="1:5" x14ac:dyDescent="0.25">
      <c r="A195" s="77" t="s">
        <v>329</v>
      </c>
      <c r="B195" s="77">
        <v>2023</v>
      </c>
      <c r="C195" s="204" t="s">
        <v>356</v>
      </c>
      <c r="D195" t="s">
        <v>233</v>
      </c>
      <c r="E195" s="86">
        <f>VLOOKUP(C195,Horizontal_Analysis!$B$35:$K$61,10,FALSE)</f>
        <v>0.31354948541360372</v>
      </c>
    </row>
    <row r="196" spans="1:5" x14ac:dyDescent="0.25">
      <c r="A196" s="77" t="s">
        <v>329</v>
      </c>
      <c r="B196" s="77">
        <v>2023</v>
      </c>
      <c r="C196" s="204" t="s">
        <v>357</v>
      </c>
      <c r="D196" t="s">
        <v>233</v>
      </c>
      <c r="E196" s="86">
        <f>VLOOKUP(C196,Horizontal_Analysis!$B$35:$K$61,10,FALSE)</f>
        <v>-0.57049786503499578</v>
      </c>
    </row>
    <row r="197" spans="1:5" x14ac:dyDescent="0.25">
      <c r="A197" s="77" t="s">
        <v>329</v>
      </c>
      <c r="B197" s="77">
        <v>2023</v>
      </c>
      <c r="C197" s="204" t="s">
        <v>288</v>
      </c>
      <c r="D197" t="s">
        <v>233</v>
      </c>
      <c r="E197" s="86">
        <f>VLOOKUP(C197,Horizontal_Analysis!$B$35:$K$61,10,FALSE)</f>
        <v>0.13949131152315317</v>
      </c>
    </row>
    <row r="198" spans="1:5" x14ac:dyDescent="0.25">
      <c r="A198" s="77" t="s">
        <v>329</v>
      </c>
      <c r="B198" s="77">
        <v>2023</v>
      </c>
      <c r="C198" s="204" t="s">
        <v>364</v>
      </c>
      <c r="D198" t="s">
        <v>367</v>
      </c>
      <c r="E198" s="86">
        <f>VLOOKUP(C198,Horizontal_Analysis!$B$35:$K$61,10,FALSE)</f>
        <v>-0.17416344398639558</v>
      </c>
    </row>
    <row r="199" spans="1:5" x14ac:dyDescent="0.25">
      <c r="A199" s="77" t="s">
        <v>329</v>
      </c>
      <c r="B199" s="77">
        <v>2023</v>
      </c>
      <c r="C199" s="204" t="s">
        <v>365</v>
      </c>
      <c r="D199" t="s">
        <v>367</v>
      </c>
      <c r="E199" s="86">
        <f>VLOOKUP(C199,Horizontal_Analysis!$B$35:$K$61,10,FALSE)</f>
        <v>0.54013093418009295</v>
      </c>
    </row>
    <row r="200" spans="1:5" x14ac:dyDescent="0.25">
      <c r="A200" s="77" t="s">
        <v>329</v>
      </c>
      <c r="B200" s="77">
        <v>2023</v>
      </c>
      <c r="C200" s="204" t="s">
        <v>366</v>
      </c>
      <c r="D200" t="s">
        <v>367</v>
      </c>
      <c r="E200" s="86">
        <f>VLOOKUP(C200,Horizontal_Analysis!$B$35:$K$61,10,FALSE)</f>
        <v>1.1106240698077432</v>
      </c>
    </row>
    <row r="201" spans="1:5" x14ac:dyDescent="0.25">
      <c r="A201" s="77" t="s">
        <v>329</v>
      </c>
      <c r="B201" s="77">
        <v>2023</v>
      </c>
      <c r="C201" s="204" t="s">
        <v>359</v>
      </c>
      <c r="D201" t="s">
        <v>367</v>
      </c>
      <c r="E201" s="86">
        <f>VLOOKUP(C201,Horizontal_Analysis!$B$35:$K$61,10,FALSE)</f>
        <v>-4.6644682605111703</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1"/>
  <sheetViews>
    <sheetView showGridLines="0" workbookViewId="0">
      <selection activeCell="I269" sqref="I269"/>
    </sheetView>
  </sheetViews>
  <sheetFormatPr defaultRowHeight="15" x14ac:dyDescent="0.25"/>
  <cols>
    <col min="1" max="2" width="15.7109375" style="77" customWidth="1"/>
    <col min="3" max="3" width="47.7109375" style="76" bestFit="1" customWidth="1"/>
    <col min="4" max="4" width="16.5703125" style="77" bestFit="1" customWidth="1"/>
    <col min="5" max="5" width="15.7109375" customWidth="1"/>
  </cols>
  <sheetData>
    <row r="1" spans="1:5" x14ac:dyDescent="0.25">
      <c r="A1" s="319" t="s">
        <v>224</v>
      </c>
      <c r="B1" s="319" t="s">
        <v>330</v>
      </c>
      <c r="C1" s="263" t="s">
        <v>0</v>
      </c>
      <c r="D1" s="319" t="s">
        <v>331</v>
      </c>
      <c r="E1" s="321" t="s">
        <v>332</v>
      </c>
    </row>
    <row r="2" spans="1:5" x14ac:dyDescent="0.25">
      <c r="A2" s="77" t="s">
        <v>232</v>
      </c>
      <c r="B2" s="77">
        <v>2019</v>
      </c>
      <c r="C2" s="76" t="s">
        <v>415</v>
      </c>
      <c r="D2" s="77" t="s">
        <v>414</v>
      </c>
      <c r="E2" s="218">
        <f>VLOOKUP(C2,'Vertical Analysis'!$B$4:$H$14,3,FALSE)</f>
        <v>0.46995675400661407</v>
      </c>
    </row>
    <row r="3" spans="1:5" x14ac:dyDescent="0.25">
      <c r="A3" s="77" t="s">
        <v>232</v>
      </c>
      <c r="B3" s="77">
        <v>2019</v>
      </c>
      <c r="C3" s="76" t="s">
        <v>416</v>
      </c>
      <c r="D3" s="77" t="s">
        <v>414</v>
      </c>
      <c r="E3" s="218">
        <f>VLOOKUP(C3,'Vertical Analysis'!$B$4:$H$14,3,FALSE)</f>
        <v>0.53004324599338593</v>
      </c>
    </row>
    <row r="4" spans="1:5" x14ac:dyDescent="0.25">
      <c r="A4" s="77" t="s">
        <v>232</v>
      </c>
      <c r="B4" s="77">
        <v>2019</v>
      </c>
      <c r="C4" s="76" t="s">
        <v>417</v>
      </c>
      <c r="D4" s="77" t="s">
        <v>414</v>
      </c>
      <c r="E4" s="218">
        <f>VLOOKUP(C4,'Vertical Analysis'!$B$4:$H$14,3,FALSE)</f>
        <v>4.7697786822691428E-2</v>
      </c>
    </row>
    <row r="5" spans="1:5" x14ac:dyDescent="0.25">
      <c r="A5" s="77" t="s">
        <v>232</v>
      </c>
      <c r="B5" s="77">
        <v>2019</v>
      </c>
      <c r="C5" s="76" t="s">
        <v>418</v>
      </c>
      <c r="D5" s="77" t="s">
        <v>414</v>
      </c>
      <c r="E5" s="218">
        <f>VLOOKUP(C5,'Vertical Analysis'!$B$4:$H$14,3,FALSE)</f>
        <v>0.25644874077842789</v>
      </c>
    </row>
    <row r="6" spans="1:5" x14ac:dyDescent="0.25">
      <c r="A6" s="77" t="s">
        <v>232</v>
      </c>
      <c r="B6" s="77">
        <v>2019</v>
      </c>
      <c r="C6" s="76" t="s">
        <v>419</v>
      </c>
      <c r="D6" s="77" t="s">
        <v>414</v>
      </c>
      <c r="E6" s="218">
        <f>VLOOKUP(C6,'Vertical Analysis'!$B$4:$H$14,3,FALSE)</f>
        <v>0.2398880691935894</v>
      </c>
    </row>
    <row r="7" spans="1:5" x14ac:dyDescent="0.25">
      <c r="A7" s="77" t="s">
        <v>232</v>
      </c>
      <c r="B7" s="77">
        <v>2019</v>
      </c>
      <c r="C7" s="76" t="s">
        <v>420</v>
      </c>
      <c r="D7" s="77" t="s">
        <v>414</v>
      </c>
      <c r="E7" s="218">
        <f>VLOOKUP(C7,'Vertical Analysis'!$B$4:$H$14,3,FALSE)</f>
        <v>1.437293309590435E-2</v>
      </c>
    </row>
    <row r="8" spans="1:5" x14ac:dyDescent="0.25">
      <c r="A8" s="77" t="s">
        <v>232</v>
      </c>
      <c r="B8" s="77">
        <v>2019</v>
      </c>
      <c r="C8" s="76" t="s">
        <v>421</v>
      </c>
      <c r="D8" s="77" t="s">
        <v>414</v>
      </c>
      <c r="E8" s="218">
        <f>VLOOKUP(C8,'Vertical Analysis'!$B$4:$H$14,3,FALSE)</f>
        <v>0.22551513609768506</v>
      </c>
    </row>
    <row r="9" spans="1:5" x14ac:dyDescent="0.25">
      <c r="A9" s="77" t="s">
        <v>232</v>
      </c>
      <c r="B9" s="77">
        <v>2019</v>
      </c>
      <c r="C9" s="76" t="s">
        <v>422</v>
      </c>
      <c r="D9" s="77" t="s">
        <v>414</v>
      </c>
      <c r="E9" s="218">
        <f>VLOOKUP(C9,'Vertical Analysis'!$B$4:$H$14,3,FALSE)</f>
        <v>0.21887560417196641</v>
      </c>
    </row>
    <row r="10" spans="1:5" x14ac:dyDescent="0.25">
      <c r="A10" s="77" t="s">
        <v>232</v>
      </c>
      <c r="B10" s="77">
        <v>2019</v>
      </c>
      <c r="C10" s="76" t="s">
        <v>423</v>
      </c>
      <c r="D10" s="77" t="s">
        <v>414</v>
      </c>
      <c r="E10" s="218">
        <f>VLOOKUP(C10,'Vertical Analysis'!$B$4:$H$14,3,FALSE)</f>
        <v>0.15415924701093869</v>
      </c>
    </row>
    <row r="11" spans="1:5" x14ac:dyDescent="0.25">
      <c r="A11" s="77" t="s">
        <v>232</v>
      </c>
      <c r="B11" s="77">
        <v>2019</v>
      </c>
      <c r="C11" s="76" t="s">
        <v>424</v>
      </c>
      <c r="D11" s="77" t="s">
        <v>414</v>
      </c>
      <c r="E11" s="218">
        <f>VLOOKUP(C11,'Vertical Analysis'!$B$4:$H$14,3,FALSE)</f>
        <v>7.1126939709997459E-4</v>
      </c>
    </row>
    <row r="12" spans="1:5" x14ac:dyDescent="0.25">
      <c r="A12" s="77" t="s">
        <v>232</v>
      </c>
      <c r="B12" s="77">
        <v>2020</v>
      </c>
      <c r="C12" s="76" t="s">
        <v>415</v>
      </c>
      <c r="D12" s="77" t="s">
        <v>414</v>
      </c>
      <c r="E12" s="218">
        <f>VLOOKUP(C12,'Vertical Analysis'!$B$4:$H$14,4,FALSE)</f>
        <v>0.45896488449840384</v>
      </c>
    </row>
    <row r="13" spans="1:5" x14ac:dyDescent="0.25">
      <c r="A13" s="77" t="s">
        <v>232</v>
      </c>
      <c r="B13" s="77">
        <v>2020</v>
      </c>
      <c r="C13" s="76" t="s">
        <v>416</v>
      </c>
      <c r="D13" s="77" t="s">
        <v>414</v>
      </c>
      <c r="E13" s="218">
        <f>VLOOKUP(C13,'Vertical Analysis'!$B$4:$H$14,4,FALSE)</f>
        <v>0.54103511550159611</v>
      </c>
    </row>
    <row r="14" spans="1:5" x14ac:dyDescent="0.25">
      <c r="A14" s="77" t="s">
        <v>232</v>
      </c>
      <c r="B14" s="77">
        <v>2020</v>
      </c>
      <c r="C14" s="76" t="s">
        <v>417</v>
      </c>
      <c r="D14" s="77" t="s">
        <v>414</v>
      </c>
      <c r="E14" s="218">
        <f>VLOOKUP(C14,'Vertical Analysis'!$B$4:$H$14,4,FALSE)</f>
        <v>4.574818389764472E-2</v>
      </c>
    </row>
    <row r="15" spans="1:5" x14ac:dyDescent="0.25">
      <c r="A15" s="77" t="s">
        <v>232</v>
      </c>
      <c r="B15" s="77">
        <v>2020</v>
      </c>
      <c r="C15" s="76" t="s">
        <v>418</v>
      </c>
      <c r="D15" s="77" t="s">
        <v>414</v>
      </c>
      <c r="E15" s="218">
        <f>VLOOKUP(C15,'Vertical Analysis'!$B$4:$H$14,4,FALSE)</f>
        <v>0.24741723851896538</v>
      </c>
    </row>
    <row r="16" spans="1:5" x14ac:dyDescent="0.25">
      <c r="A16" s="77" t="s">
        <v>232</v>
      </c>
      <c r="B16" s="77">
        <v>2020</v>
      </c>
      <c r="C16" s="76" t="s">
        <v>419</v>
      </c>
      <c r="D16" s="77" t="s">
        <v>414</v>
      </c>
      <c r="E16" s="218">
        <f>VLOOKUP(C16,'Vertical Analysis'!$B$4:$H$14,4,FALSE)</f>
        <v>0.26375587562526709</v>
      </c>
    </row>
    <row r="17" spans="1:5" x14ac:dyDescent="0.25">
      <c r="A17" s="77" t="s">
        <v>232</v>
      </c>
      <c r="B17" s="77">
        <v>2020</v>
      </c>
      <c r="C17" s="76" t="s">
        <v>420</v>
      </c>
      <c r="D17" s="77" t="s">
        <v>414</v>
      </c>
      <c r="E17" s="218">
        <f>VLOOKUP(C17,'Vertical Analysis'!$B$4:$H$14,4,FALSE)</f>
        <v>2.5186637508483524E-2</v>
      </c>
    </row>
    <row r="18" spans="1:5" x14ac:dyDescent="0.25">
      <c r="A18" s="77" t="s">
        <v>232</v>
      </c>
      <c r="B18" s="77">
        <v>2020</v>
      </c>
      <c r="C18" s="76" t="s">
        <v>421</v>
      </c>
      <c r="D18" s="77" t="s">
        <v>414</v>
      </c>
      <c r="E18" s="218">
        <f>VLOOKUP(C18,'Vertical Analysis'!$B$4:$H$14,4,FALSE)</f>
        <v>0.23856923811678354</v>
      </c>
    </row>
    <row r="19" spans="1:5" x14ac:dyDescent="0.25">
      <c r="A19" s="77" t="s">
        <v>232</v>
      </c>
      <c r="B19" s="77">
        <v>2020</v>
      </c>
      <c r="C19" s="76" t="s">
        <v>422</v>
      </c>
      <c r="D19" s="77" t="s">
        <v>414</v>
      </c>
      <c r="E19" s="218">
        <f>VLOOKUP(C19,'Vertical Analysis'!$B$4:$H$14,4,FALSE)</f>
        <v>0.23057587411708519</v>
      </c>
    </row>
    <row r="20" spans="1:5" x14ac:dyDescent="0.25">
      <c r="A20" s="77" t="s">
        <v>232</v>
      </c>
      <c r="B20" s="77">
        <v>2020</v>
      </c>
      <c r="C20" s="76" t="s">
        <v>423</v>
      </c>
      <c r="D20" s="77" t="s">
        <v>414</v>
      </c>
      <c r="E20" s="218">
        <f>VLOOKUP(C20,'Vertical Analysis'!$B$4:$H$14,4,FALSE)</f>
        <v>0.17002237136465326</v>
      </c>
    </row>
    <row r="21" spans="1:5" x14ac:dyDescent="0.25">
      <c r="A21" s="77" t="s">
        <v>232</v>
      </c>
      <c r="B21" s="77">
        <v>2020</v>
      </c>
      <c r="C21" s="76" t="s">
        <v>424</v>
      </c>
      <c r="D21" s="77" t="s">
        <v>414</v>
      </c>
      <c r="E21" s="218">
        <f>VLOOKUP(C21,'Vertical Analysis'!$B$4:$H$14,4,FALSE)</f>
        <v>7.8450594475027021E-4</v>
      </c>
    </row>
    <row r="22" spans="1:5" x14ac:dyDescent="0.25">
      <c r="A22" s="77" t="s">
        <v>232</v>
      </c>
      <c r="B22" s="77">
        <v>2021</v>
      </c>
      <c r="C22" s="76" t="s">
        <v>415</v>
      </c>
      <c r="D22" s="77" t="s">
        <v>414</v>
      </c>
      <c r="E22" s="218">
        <f>VLOOKUP(C22,'Vertical Analysis'!$B$4:$H$14,5,FALSE)</f>
        <v>0.47095347452581443</v>
      </c>
    </row>
    <row r="23" spans="1:5" x14ac:dyDescent="0.25">
      <c r="A23" s="77" t="s">
        <v>232</v>
      </c>
      <c r="B23" s="77">
        <v>2021</v>
      </c>
      <c r="C23" s="76" t="s">
        <v>416</v>
      </c>
      <c r="D23" s="77" t="s">
        <v>414</v>
      </c>
      <c r="E23" s="218">
        <f>VLOOKUP(C23,'Vertical Analysis'!$B$4:$H$14,5,FALSE)</f>
        <v>0.52904652547418562</v>
      </c>
    </row>
    <row r="24" spans="1:5" x14ac:dyDescent="0.25">
      <c r="A24" s="77" t="s">
        <v>232</v>
      </c>
      <c r="B24" s="77">
        <v>2021</v>
      </c>
      <c r="C24" s="76" t="s">
        <v>417</v>
      </c>
      <c r="D24" s="77" t="s">
        <v>414</v>
      </c>
      <c r="E24" s="218">
        <f>VLOOKUP(C24,'Vertical Analysis'!$B$4:$H$14,5,FALSE)</f>
        <v>5.0140341923960191E-2</v>
      </c>
    </row>
    <row r="25" spans="1:5" x14ac:dyDescent="0.25">
      <c r="A25" s="77" t="s">
        <v>232</v>
      </c>
      <c r="B25" s="77">
        <v>2021</v>
      </c>
      <c r="C25" s="76" t="s">
        <v>418</v>
      </c>
      <c r="D25" s="77" t="s">
        <v>414</v>
      </c>
      <c r="E25" s="218">
        <f>VLOOKUP(C25,'Vertical Analysis'!$B$4:$H$14,5,FALSE)</f>
        <v>0.23169175810155651</v>
      </c>
    </row>
    <row r="26" spans="1:5" x14ac:dyDescent="0.25">
      <c r="A26" s="77" t="s">
        <v>232</v>
      </c>
      <c r="B26" s="77">
        <v>2021</v>
      </c>
      <c r="C26" s="76" t="s">
        <v>419</v>
      </c>
      <c r="D26" s="77" t="s">
        <v>414</v>
      </c>
      <c r="E26" s="218">
        <f>VLOOKUP(C26,'Vertical Analysis'!$B$4:$H$14,5,FALSE)</f>
        <v>0.25593263587649911</v>
      </c>
    </row>
    <row r="27" spans="1:5" x14ac:dyDescent="0.25">
      <c r="A27" s="77" t="s">
        <v>232</v>
      </c>
      <c r="B27" s="77">
        <v>2021</v>
      </c>
      <c r="C27" s="76" t="s">
        <v>420</v>
      </c>
      <c r="D27" s="77" t="s">
        <v>414</v>
      </c>
      <c r="E27" s="218">
        <f>VLOOKUP(C27,'Vertical Analysis'!$B$4:$H$14,5,FALSE)</f>
        <v>2.2837458535340648E-2</v>
      </c>
    </row>
    <row r="28" spans="1:5" x14ac:dyDescent="0.25">
      <c r="A28" s="77" t="s">
        <v>232</v>
      </c>
      <c r="B28" s="77">
        <v>2021</v>
      </c>
      <c r="C28" s="76" t="s">
        <v>421</v>
      </c>
      <c r="D28" s="77" t="s">
        <v>414</v>
      </c>
      <c r="E28" s="218">
        <f>VLOOKUP(C28,'Vertical Analysis'!$B$4:$H$14,5,FALSE)</f>
        <v>0.23309517734115845</v>
      </c>
    </row>
    <row r="29" spans="1:5" x14ac:dyDescent="0.25">
      <c r="A29" s="77" t="s">
        <v>232</v>
      </c>
      <c r="B29" s="77">
        <v>2021</v>
      </c>
      <c r="C29" s="76" t="s">
        <v>422</v>
      </c>
      <c r="D29" s="77" t="s">
        <v>414</v>
      </c>
      <c r="E29" s="218">
        <f>VLOOKUP(C29,'Vertical Analysis'!$B$4:$H$14,5,FALSE)</f>
        <v>0.2255252190184571</v>
      </c>
    </row>
    <row r="30" spans="1:5" x14ac:dyDescent="0.25">
      <c r="A30" s="77" t="s">
        <v>232</v>
      </c>
      <c r="B30" s="77">
        <v>2021</v>
      </c>
      <c r="C30" s="76" t="s">
        <v>423</v>
      </c>
      <c r="D30" s="77" t="s">
        <v>414</v>
      </c>
      <c r="E30" s="218">
        <f>VLOOKUP(C30,'Vertical Analysis'!$B$4:$H$14,5,FALSE)</f>
        <v>0.17011142298205326</v>
      </c>
    </row>
    <row r="31" spans="1:5" x14ac:dyDescent="0.25">
      <c r="A31" s="77" t="s">
        <v>232</v>
      </c>
      <c r="B31" s="77">
        <v>2021</v>
      </c>
      <c r="C31" s="76" t="s">
        <v>424</v>
      </c>
      <c r="D31" s="77" t="s">
        <v>414</v>
      </c>
      <c r="E31" s="218">
        <f>VLOOKUP(C31,'Vertical Analysis'!$B$4:$H$14,5,FALSE)</f>
        <v>7.2361146550990903E-4</v>
      </c>
    </row>
    <row r="32" spans="1:5" x14ac:dyDescent="0.25">
      <c r="A32" s="77" t="s">
        <v>232</v>
      </c>
      <c r="B32" s="77">
        <v>2022</v>
      </c>
      <c r="C32" s="76" t="s">
        <v>415</v>
      </c>
      <c r="D32" s="77" t="s">
        <v>414</v>
      </c>
      <c r="E32" s="218">
        <f>VLOOKUP(C32,'Vertical Analysis'!$B$4:$H$14,6,FALSE)</f>
        <v>0.49069519124432748</v>
      </c>
    </row>
    <row r="33" spans="1:5" x14ac:dyDescent="0.25">
      <c r="A33" s="77" t="s">
        <v>232</v>
      </c>
      <c r="B33" s="77">
        <v>2022</v>
      </c>
      <c r="C33" s="76" t="s">
        <v>416</v>
      </c>
      <c r="D33" s="77" t="s">
        <v>414</v>
      </c>
      <c r="E33" s="218">
        <f>VLOOKUP(C33,'Vertical Analysis'!$B$4:$H$14,6,FALSE)</f>
        <v>0.50930480875567252</v>
      </c>
    </row>
    <row r="34" spans="1:5" x14ac:dyDescent="0.25">
      <c r="A34" s="77" t="s">
        <v>232</v>
      </c>
      <c r="B34" s="77">
        <v>2022</v>
      </c>
      <c r="C34" s="76" t="s">
        <v>417</v>
      </c>
      <c r="D34" s="77" t="s">
        <v>414</v>
      </c>
      <c r="E34" s="218">
        <f>VLOOKUP(C34,'Vertical Analysis'!$B$4:$H$14,6,FALSE)</f>
        <v>4.8526103039316627E-2</v>
      </c>
    </row>
    <row r="35" spans="1:5" x14ac:dyDescent="0.25">
      <c r="A35" s="77" t="s">
        <v>232</v>
      </c>
      <c r="B35" s="77">
        <v>2022</v>
      </c>
      <c r="C35" s="76" t="s">
        <v>418</v>
      </c>
      <c r="D35" s="77" t="s">
        <v>414</v>
      </c>
      <c r="E35" s="218">
        <f>VLOOKUP(C35,'Vertical Analysis'!$B$4:$H$14,6,FALSE)</f>
        <v>0.21563131602028754</v>
      </c>
    </row>
    <row r="36" spans="1:5" x14ac:dyDescent="0.25">
      <c r="A36" s="77" t="s">
        <v>232</v>
      </c>
      <c r="B36" s="77">
        <v>2022</v>
      </c>
      <c r="C36" s="76" t="s">
        <v>419</v>
      </c>
      <c r="D36" s="77" t="s">
        <v>414</v>
      </c>
      <c r="E36" s="218">
        <f>VLOOKUP(C36,'Vertical Analysis'!$B$4:$H$14,6,FALSE)</f>
        <v>0.2500667353086985</v>
      </c>
    </row>
    <row r="37" spans="1:5" x14ac:dyDescent="0.25">
      <c r="A37" s="77" t="s">
        <v>232</v>
      </c>
      <c r="B37" s="77">
        <v>2022</v>
      </c>
      <c r="C37" s="76" t="s">
        <v>420</v>
      </c>
      <c r="D37" s="77" t="s">
        <v>414</v>
      </c>
      <c r="E37" s="218">
        <f>VLOOKUP(C37,'Vertical Analysis'!$B$4:$H$14,6,FALSE)</f>
        <v>2.0802349082866187E-2</v>
      </c>
    </row>
    <row r="38" spans="1:5" x14ac:dyDescent="0.25">
      <c r="A38" s="77" t="s">
        <v>232</v>
      </c>
      <c r="B38" s="77">
        <v>2022</v>
      </c>
      <c r="C38" s="76" t="s">
        <v>421</v>
      </c>
      <c r="D38" s="77" t="s">
        <v>414</v>
      </c>
      <c r="E38" s="218">
        <f>VLOOKUP(C38,'Vertical Analysis'!$B$4:$H$14,6,FALSE)</f>
        <v>0.22926438622583228</v>
      </c>
    </row>
    <row r="39" spans="1:5" x14ac:dyDescent="0.25">
      <c r="A39" s="77" t="s">
        <v>232</v>
      </c>
      <c r="B39" s="77">
        <v>2022</v>
      </c>
      <c r="C39" s="76" t="s">
        <v>422</v>
      </c>
      <c r="D39" s="77" t="s">
        <v>414</v>
      </c>
      <c r="E39" s="218">
        <f>VLOOKUP(C39,'Vertical Analysis'!$B$4:$H$14,6,FALSE)</f>
        <v>0.22640430156732638</v>
      </c>
    </row>
    <row r="40" spans="1:5" x14ac:dyDescent="0.25">
      <c r="A40" s="77" t="s">
        <v>232</v>
      </c>
      <c r="B40" s="77">
        <v>2022</v>
      </c>
      <c r="C40" s="76" t="s">
        <v>423</v>
      </c>
      <c r="D40" s="77" t="s">
        <v>414</v>
      </c>
      <c r="E40" s="218">
        <f>VLOOKUP(C40,'Vertical Analysis'!$B$4:$H$14,6,FALSE)</f>
        <v>0.16945048240094573</v>
      </c>
    </row>
    <row r="41" spans="1:5" x14ac:dyDescent="0.25">
      <c r="A41" s="77" t="s">
        <v>232</v>
      </c>
      <c r="B41" s="77">
        <v>2022</v>
      </c>
      <c r="C41" s="76" t="s">
        <v>424</v>
      </c>
      <c r="D41" s="77" t="s">
        <v>414</v>
      </c>
      <c r="E41" s="218">
        <f>VLOOKUP(C41,'Vertical Analysis'!$B$4:$H$14,6,FALSE)</f>
        <v>7.2016931701178357E-4</v>
      </c>
    </row>
    <row r="42" spans="1:5" x14ac:dyDescent="0.25">
      <c r="A42" s="77" t="s">
        <v>232</v>
      </c>
      <c r="B42" s="77">
        <v>2023</v>
      </c>
      <c r="C42" s="76" t="s">
        <v>415</v>
      </c>
      <c r="D42" s="77" t="s">
        <v>414</v>
      </c>
      <c r="E42" s="218">
        <f>VLOOKUP(C42,'Vertical Analysis'!$B$4:$H$14,7,FALSE)</f>
        <v>0.5235391218223836</v>
      </c>
    </row>
    <row r="43" spans="1:5" x14ac:dyDescent="0.25">
      <c r="A43" s="77" t="s">
        <v>232</v>
      </c>
      <c r="B43" s="77">
        <v>2023</v>
      </c>
      <c r="C43" s="76" t="s">
        <v>416</v>
      </c>
      <c r="D43" s="77" t="s">
        <v>414</v>
      </c>
      <c r="E43" s="218">
        <f>VLOOKUP(C43,'Vertical Analysis'!$B$4:$H$14,7,FALSE)</f>
        <v>0.4764608781776164</v>
      </c>
    </row>
    <row r="44" spans="1:5" x14ac:dyDescent="0.25">
      <c r="A44" s="77" t="s">
        <v>232</v>
      </c>
      <c r="B44" s="77">
        <v>2023</v>
      </c>
      <c r="C44" s="76" t="s">
        <v>417</v>
      </c>
      <c r="D44" s="77" t="s">
        <v>414</v>
      </c>
      <c r="E44" s="218">
        <f>VLOOKUP(C44,'Vertical Analysis'!$B$4:$H$14,7,FALSE)</f>
        <v>4.7111257840871577E-2</v>
      </c>
    </row>
    <row r="45" spans="1:5" x14ac:dyDescent="0.25">
      <c r="A45" s="77" t="s">
        <v>232</v>
      </c>
      <c r="B45" s="77">
        <v>2023</v>
      </c>
      <c r="C45" s="76" t="s">
        <v>418</v>
      </c>
      <c r="D45" s="77" t="s">
        <v>414</v>
      </c>
      <c r="E45" s="218">
        <f>VLOOKUP(C45,'Vertical Analysis'!$B$4:$H$14,7,FALSE)</f>
        <v>0.19579068999669857</v>
      </c>
    </row>
    <row r="46" spans="1:5" x14ac:dyDescent="0.25">
      <c r="A46" s="77" t="s">
        <v>232</v>
      </c>
      <c r="B46" s="77">
        <v>2023</v>
      </c>
      <c r="C46" s="76" t="s">
        <v>419</v>
      </c>
      <c r="D46" s="77" t="s">
        <v>414</v>
      </c>
      <c r="E46" s="218">
        <f>VLOOKUP(C46,'Vertical Analysis'!$B$4:$H$14,7,FALSE)</f>
        <v>0.24199405744470123</v>
      </c>
    </row>
    <row r="47" spans="1:5" x14ac:dyDescent="0.25">
      <c r="A47" s="77" t="s">
        <v>232</v>
      </c>
      <c r="B47" s="77">
        <v>2023</v>
      </c>
      <c r="C47" s="76" t="s">
        <v>420</v>
      </c>
      <c r="D47" s="77" t="s">
        <v>414</v>
      </c>
      <c r="E47" s="218">
        <f>VLOOKUP(C47,'Vertical Analysis'!$B$4:$H$14,7,FALSE)</f>
        <v>1.8768570485308684E-2</v>
      </c>
    </row>
    <row r="48" spans="1:5" x14ac:dyDescent="0.25">
      <c r="A48" s="77" t="s">
        <v>232</v>
      </c>
      <c r="B48" s="77">
        <v>2023</v>
      </c>
      <c r="C48" s="76" t="s">
        <v>421</v>
      </c>
      <c r="D48" s="77" t="s">
        <v>414</v>
      </c>
      <c r="E48" s="218">
        <f>VLOOKUP(C48,'Vertical Analysis'!$B$4:$H$14,7,FALSE)</f>
        <v>0.22322548695939254</v>
      </c>
    </row>
    <row r="49" spans="1:5" x14ac:dyDescent="0.25">
      <c r="A49" s="77" t="s">
        <v>232</v>
      </c>
      <c r="B49" s="77">
        <v>2023</v>
      </c>
      <c r="C49" s="76" t="s">
        <v>422</v>
      </c>
      <c r="D49" s="77" t="s">
        <v>414</v>
      </c>
      <c r="E49" s="218">
        <f>VLOOKUP(C49,'Vertical Analysis'!$B$4:$H$14,7,FALSE)</f>
        <v>0.22028722350610763</v>
      </c>
    </row>
    <row r="50" spans="1:5" x14ac:dyDescent="0.25">
      <c r="A50" s="77" t="s">
        <v>232</v>
      </c>
      <c r="B50" s="77">
        <v>2023</v>
      </c>
      <c r="C50" s="76" t="s">
        <v>423</v>
      </c>
      <c r="D50" s="77" t="s">
        <v>414</v>
      </c>
      <c r="E50" s="218">
        <f>VLOOKUP(C50,'Vertical Analysis'!$B$4:$H$14,7,FALSE)</f>
        <v>0.16744800264113568</v>
      </c>
    </row>
    <row r="51" spans="1:5" x14ac:dyDescent="0.25">
      <c r="A51" s="77" t="s">
        <v>232</v>
      </c>
      <c r="B51" s="77">
        <v>2023</v>
      </c>
      <c r="C51" s="76" t="s">
        <v>424</v>
      </c>
      <c r="D51" s="77" t="s">
        <v>414</v>
      </c>
      <c r="E51" s="218">
        <f>VLOOKUP(C51,'Vertical Analysis'!$B$4:$H$14,7,FALSE)</f>
        <v>7.1096071310663587E-4</v>
      </c>
    </row>
    <row r="52" spans="1:5" x14ac:dyDescent="0.25">
      <c r="A52" s="77" t="s">
        <v>329</v>
      </c>
      <c r="B52" s="77">
        <v>2019</v>
      </c>
      <c r="C52" s="76" t="s">
        <v>415</v>
      </c>
      <c r="D52" s="77" t="s">
        <v>414</v>
      </c>
      <c r="E52" s="218">
        <f>VLOOKUP(C52,'Vertical Analysis'!$B$17:$H$27,3,FALSE)</f>
        <v>0.50286474355593846</v>
      </c>
    </row>
    <row r="53" spans="1:5" x14ac:dyDescent="0.25">
      <c r="A53" s="77" t="s">
        <v>329</v>
      </c>
      <c r="B53" s="77">
        <v>2019</v>
      </c>
      <c r="C53" s="76" t="s">
        <v>416</v>
      </c>
      <c r="D53" s="77" t="s">
        <v>414</v>
      </c>
      <c r="E53" s="218">
        <f>VLOOKUP(C53,'Vertical Analysis'!$B$17:$H$27,3,FALSE)</f>
        <v>0.49713525644406154</v>
      </c>
    </row>
    <row r="54" spans="1:5" x14ac:dyDescent="0.25">
      <c r="A54" s="77" t="s">
        <v>329</v>
      </c>
      <c r="B54" s="77">
        <v>2019</v>
      </c>
      <c r="C54" s="76" t="s">
        <v>417</v>
      </c>
      <c r="D54" s="77" t="s">
        <v>414</v>
      </c>
      <c r="E54" s="218">
        <f>VLOOKUP(C54,'Vertical Analysis'!$B$17:$H$27,3,FALSE)</f>
        <v>0.10991497764574215</v>
      </c>
    </row>
    <row r="55" spans="1:5" x14ac:dyDescent="0.25">
      <c r="A55" s="77" t="s">
        <v>329</v>
      </c>
      <c r="B55" s="77">
        <v>2019</v>
      </c>
      <c r="C55" s="76" t="s">
        <v>418</v>
      </c>
      <c r="D55" s="77" t="s">
        <v>414</v>
      </c>
      <c r="E55" s="218">
        <f>VLOOKUP(C55,'Vertical Analysis'!$B$17:$H$27,3,FALSE)</f>
        <v>0.18124234593726748</v>
      </c>
    </row>
    <row r="56" spans="1:5" x14ac:dyDescent="0.25">
      <c r="A56" s="77" t="s">
        <v>329</v>
      </c>
      <c r="B56" s="77">
        <v>2019</v>
      </c>
      <c r="C56" s="76" t="s">
        <v>419</v>
      </c>
      <c r="D56" s="77" t="s">
        <v>414</v>
      </c>
      <c r="E56" s="218">
        <f>VLOOKUP(C56,'Vertical Analysis'!$B$17:$H$27,3,FALSE)</f>
        <v>0.23868253438102441</v>
      </c>
    </row>
    <row r="57" spans="1:5" x14ac:dyDescent="0.25">
      <c r="A57" s="77" t="s">
        <v>329</v>
      </c>
      <c r="B57" s="77">
        <v>2019</v>
      </c>
      <c r="C57" s="76" t="s">
        <v>420</v>
      </c>
      <c r="D57" s="77" t="s">
        <v>414</v>
      </c>
      <c r="E57" s="218">
        <f>VLOOKUP(C57,'Vertical Analysis'!$B$17:$H$27,3,FALSE)</f>
        <v>2.0731157089200231E-2</v>
      </c>
    </row>
    <row r="58" spans="1:5" x14ac:dyDescent="0.25">
      <c r="A58" s="77" t="s">
        <v>329</v>
      </c>
      <c r="B58" s="77">
        <v>2019</v>
      </c>
      <c r="C58" s="76" t="s">
        <v>421</v>
      </c>
      <c r="D58" s="77" t="s">
        <v>414</v>
      </c>
      <c r="E58" s="218">
        <f>VLOOKUP(C58,'Vertical Analysis'!$B$17:$H$27,3,FALSE)</f>
        <v>0.21795137729182415</v>
      </c>
    </row>
    <row r="59" spans="1:5" x14ac:dyDescent="0.25">
      <c r="A59" s="77" t="s">
        <v>329</v>
      </c>
      <c r="B59" s="77">
        <v>2019</v>
      </c>
      <c r="C59" s="76" t="s">
        <v>422</v>
      </c>
      <c r="D59" s="77" t="s">
        <v>414</v>
      </c>
      <c r="E59" s="218">
        <f>VLOOKUP(C59,'Vertical Analysis'!$B$17:$H$27,3,FALSE)</f>
        <v>0.20213991480185869</v>
      </c>
    </row>
    <row r="60" spans="1:5" x14ac:dyDescent="0.25">
      <c r="A60" s="77" t="s">
        <v>329</v>
      </c>
      <c r="B60" s="77">
        <v>2019</v>
      </c>
      <c r="C60" s="76" t="s">
        <v>423</v>
      </c>
      <c r="D60" s="77" t="s">
        <v>414</v>
      </c>
      <c r="E60" s="218">
        <f>VLOOKUP(C60,'Vertical Analysis'!$B$17:$H$27,3,FALSE)</f>
        <v>0.1694880494078905</v>
      </c>
    </row>
    <row r="61" spans="1:5" x14ac:dyDescent="0.25">
      <c r="A61" s="77" t="s">
        <v>329</v>
      </c>
      <c r="B61" s="77">
        <v>2019</v>
      </c>
      <c r="C61" s="76" t="s">
        <v>424</v>
      </c>
      <c r="D61" s="77" t="s">
        <v>414</v>
      </c>
      <c r="E61" s="218">
        <f>VLOOKUP(C61,'Vertical Analysis'!$B$17:$H$27,3,FALSE)</f>
        <v>9.5393792372012369E-4</v>
      </c>
    </row>
    <row r="62" spans="1:5" x14ac:dyDescent="0.25">
      <c r="A62" s="77" t="s">
        <v>329</v>
      </c>
      <c r="B62" s="77">
        <v>2020</v>
      </c>
      <c r="C62" s="76" t="s">
        <v>415</v>
      </c>
      <c r="D62" s="77" t="s">
        <v>414</v>
      </c>
      <c r="E62" s="218">
        <f>VLOOKUP(C62,'Vertical Analysis'!$B$17:$H$27,4,FALSE)</f>
        <v>0.49879302678549886</v>
      </c>
    </row>
    <row r="63" spans="1:5" x14ac:dyDescent="0.25">
      <c r="A63" s="77" t="s">
        <v>329</v>
      </c>
      <c r="B63" s="77">
        <v>2020</v>
      </c>
      <c r="C63" s="76" t="s">
        <v>416</v>
      </c>
      <c r="D63" s="77" t="s">
        <v>414</v>
      </c>
      <c r="E63" s="218">
        <f>VLOOKUP(C63,'Vertical Analysis'!$B$17:$H$27,4,FALSE)</f>
        <v>0.50120697321450114</v>
      </c>
    </row>
    <row r="64" spans="1:5" x14ac:dyDescent="0.25">
      <c r="A64" s="77" t="s">
        <v>329</v>
      </c>
      <c r="B64" s="77">
        <v>2020</v>
      </c>
      <c r="C64" s="76" t="s">
        <v>417</v>
      </c>
      <c r="D64" s="77" t="s">
        <v>414</v>
      </c>
      <c r="E64" s="218">
        <f>VLOOKUP(C64,'Vertical Analysis'!$B$17:$H$27,4,FALSE)</f>
        <v>0.10889069912530347</v>
      </c>
    </row>
    <row r="65" spans="1:5" x14ac:dyDescent="0.25">
      <c r="A65" s="77" t="s">
        <v>329</v>
      </c>
      <c r="B65" s="77">
        <v>2020</v>
      </c>
      <c r="C65" s="76" t="s">
        <v>418</v>
      </c>
      <c r="D65" s="77" t="s">
        <v>414</v>
      </c>
      <c r="E65" s="218">
        <f>VLOOKUP(C65,'Vertical Analysis'!$B$17:$H$27,4,FALSE)</f>
        <v>0.18420674687111868</v>
      </c>
    </row>
    <row r="66" spans="1:5" x14ac:dyDescent="0.25">
      <c r="A66" s="77" t="s">
        <v>329</v>
      </c>
      <c r="B66" s="77">
        <v>2020</v>
      </c>
      <c r="C66" s="76" t="s">
        <v>419</v>
      </c>
      <c r="D66" s="77" t="s">
        <v>414</v>
      </c>
      <c r="E66" s="218">
        <f>VLOOKUP(C66,'Vertical Analysis'!$B$17:$H$27,4,FALSE)</f>
        <v>0.2410074463525973</v>
      </c>
    </row>
    <row r="67" spans="1:5" x14ac:dyDescent="0.25">
      <c r="A67" s="77" t="s">
        <v>329</v>
      </c>
      <c r="B67" s="77">
        <v>2020</v>
      </c>
      <c r="C67" s="76" t="s">
        <v>420</v>
      </c>
      <c r="D67" s="77" t="s">
        <v>414</v>
      </c>
      <c r="E67" s="218">
        <f>VLOOKUP(C67,'Vertical Analysis'!$B$17:$H$27,4,FALSE)</f>
        <v>2.5328628761235306E-2</v>
      </c>
    </row>
    <row r="68" spans="1:5" x14ac:dyDescent="0.25">
      <c r="A68" s="77" t="s">
        <v>329</v>
      </c>
      <c r="B68" s="77">
        <v>2020</v>
      </c>
      <c r="C68" s="76" t="s">
        <v>421</v>
      </c>
      <c r="D68" s="77" t="s">
        <v>414</v>
      </c>
      <c r="E68" s="218">
        <f>VLOOKUP(C68,'Vertical Analysis'!$B$17:$H$27,4,FALSE)</f>
        <v>0.21567881759136198</v>
      </c>
    </row>
    <row r="69" spans="1:5" x14ac:dyDescent="0.25">
      <c r="A69" s="77" t="s">
        <v>329</v>
      </c>
      <c r="B69" s="77">
        <v>2020</v>
      </c>
      <c r="C69" s="76" t="s">
        <v>422</v>
      </c>
      <c r="D69" s="77" t="s">
        <v>414</v>
      </c>
      <c r="E69" s="218">
        <f>VLOOKUP(C69,'Vertical Analysis'!$B$17:$H$27,4,FALSE)</f>
        <v>0.19849740164690688</v>
      </c>
    </row>
    <row r="70" spans="1:5" x14ac:dyDescent="0.25">
      <c r="A70" s="77" t="s">
        <v>329</v>
      </c>
      <c r="B70" s="77">
        <v>2020</v>
      </c>
      <c r="C70" s="76" t="s">
        <v>423</v>
      </c>
      <c r="D70" s="77" t="s">
        <v>414</v>
      </c>
      <c r="E70" s="218">
        <f>VLOOKUP(C70,'Vertical Analysis'!$B$17:$H$27,4,FALSE)</f>
        <v>0.16635893924231293</v>
      </c>
    </row>
    <row r="71" spans="1:5" x14ac:dyDescent="0.25">
      <c r="A71" s="77" t="s">
        <v>329</v>
      </c>
      <c r="B71" s="77">
        <v>2020</v>
      </c>
      <c r="C71" s="76" t="s">
        <v>424</v>
      </c>
      <c r="D71" s="77" t="s">
        <v>414</v>
      </c>
      <c r="E71" s="218">
        <f>VLOOKUP(C71,'Vertical Analysis'!$B$17:$H$27,4,FALSE)</f>
        <v>9.3639521163106263E-4</v>
      </c>
    </row>
    <row r="72" spans="1:5" x14ac:dyDescent="0.25">
      <c r="A72" s="77" t="s">
        <v>329</v>
      </c>
      <c r="B72" s="77">
        <v>2021</v>
      </c>
      <c r="C72" s="76" t="s">
        <v>415</v>
      </c>
      <c r="D72" s="77" t="s">
        <v>414</v>
      </c>
      <c r="E72" s="218">
        <f>VLOOKUP(C72,'Vertical Analysis'!$B$17:$H$27,5,FALSE)</f>
        <v>0.49927679846051676</v>
      </c>
    </row>
    <row r="73" spans="1:5" x14ac:dyDescent="0.25">
      <c r="A73" s="77" t="s">
        <v>329</v>
      </c>
      <c r="B73" s="77">
        <v>2021</v>
      </c>
      <c r="C73" s="76" t="s">
        <v>416</v>
      </c>
      <c r="D73" s="77" t="s">
        <v>414</v>
      </c>
      <c r="E73" s="218">
        <f>VLOOKUP(C73,'Vertical Analysis'!$B$17:$H$27,5,FALSE)</f>
        <v>0.50072320153948324</v>
      </c>
    </row>
    <row r="74" spans="1:5" x14ac:dyDescent="0.25">
      <c r="A74" s="77" t="s">
        <v>329</v>
      </c>
      <c r="B74" s="77">
        <v>2021</v>
      </c>
      <c r="C74" s="76" t="s">
        <v>417</v>
      </c>
      <c r="D74" s="77" t="s">
        <v>414</v>
      </c>
      <c r="E74" s="218">
        <f>VLOOKUP(C74,'Vertical Analysis'!$B$17:$H$27,5,FALSE)</f>
        <v>0.10808385581986374</v>
      </c>
    </row>
    <row r="75" spans="1:5" x14ac:dyDescent="0.25">
      <c r="A75" s="77" t="s">
        <v>329</v>
      </c>
      <c r="B75" s="77">
        <v>2021</v>
      </c>
      <c r="C75" s="76" t="s">
        <v>418</v>
      </c>
      <c r="D75" s="77" t="s">
        <v>414</v>
      </c>
      <c r="E75" s="218">
        <f>VLOOKUP(C75,'Vertical Analysis'!$B$17:$H$27,5,FALSE)</f>
        <v>0.18161614365721401</v>
      </c>
    </row>
    <row r="76" spans="1:5" x14ac:dyDescent="0.25">
      <c r="A76" s="77" t="s">
        <v>329</v>
      </c>
      <c r="B76" s="77">
        <v>2021</v>
      </c>
      <c r="C76" s="76" t="s">
        <v>419</v>
      </c>
      <c r="D76" s="77" t="s">
        <v>414</v>
      </c>
      <c r="E76" s="218">
        <f>VLOOKUP(C76,'Vertical Analysis'!$B$17:$H$27,5,FALSE)</f>
        <v>0.24336385456485027</v>
      </c>
    </row>
    <row r="77" spans="1:5" x14ac:dyDescent="0.25">
      <c r="A77" s="77" t="s">
        <v>329</v>
      </c>
      <c r="B77" s="77">
        <v>2021</v>
      </c>
      <c r="C77" s="76" t="s">
        <v>420</v>
      </c>
      <c r="D77" s="77" t="s">
        <v>414</v>
      </c>
      <c r="E77" s="218">
        <f>VLOOKUP(C77,'Vertical Analysis'!$B$17:$H$27,5,FALSE)</f>
        <v>2.5113866330601937E-2</v>
      </c>
    </row>
    <row r="78" spans="1:5" x14ac:dyDescent="0.25">
      <c r="A78" s="77" t="s">
        <v>329</v>
      </c>
      <c r="B78" s="77">
        <v>2021</v>
      </c>
      <c r="C78" s="76" t="s">
        <v>421</v>
      </c>
      <c r="D78" s="77" t="s">
        <v>414</v>
      </c>
      <c r="E78" s="218">
        <f>VLOOKUP(C78,'Vertical Analysis'!$B$17:$H$27,5,FALSE)</f>
        <v>0.21824998823424832</v>
      </c>
    </row>
    <row r="79" spans="1:5" x14ac:dyDescent="0.25">
      <c r="A79" s="77" t="s">
        <v>329</v>
      </c>
      <c r="B79" s="77">
        <v>2021</v>
      </c>
      <c r="C79" s="76" t="s">
        <v>422</v>
      </c>
      <c r="D79" s="77" t="s">
        <v>414</v>
      </c>
      <c r="E79" s="218">
        <f>VLOOKUP(C79,'Vertical Analysis'!$B$17:$H$27,5,FALSE)</f>
        <v>0.21502774102796071</v>
      </c>
    </row>
    <row r="80" spans="1:5" x14ac:dyDescent="0.25">
      <c r="A80" s="77" t="s">
        <v>329</v>
      </c>
      <c r="B80" s="77">
        <v>2021</v>
      </c>
      <c r="C80" s="76" t="s">
        <v>423</v>
      </c>
      <c r="D80" s="77" t="s">
        <v>414</v>
      </c>
      <c r="E80" s="218">
        <f>VLOOKUP(C80,'Vertical Analysis'!$B$17:$H$27,5,FALSE)</f>
        <v>0.17726543012973708</v>
      </c>
    </row>
    <row r="81" spans="1:5" x14ac:dyDescent="0.25">
      <c r="A81" s="77" t="s">
        <v>329</v>
      </c>
      <c r="B81" s="77">
        <v>2021</v>
      </c>
      <c r="C81" s="76" t="s">
        <v>424</v>
      </c>
      <c r="D81" s="77" t="s">
        <v>414</v>
      </c>
      <c r="E81" s="218">
        <f>VLOOKUP(C81,'Vertical Analysis'!$B$17:$H$27,5,FALSE)</f>
        <v>9.9878159104338699E-4</v>
      </c>
    </row>
    <row r="82" spans="1:5" x14ac:dyDescent="0.25">
      <c r="A82" s="77" t="s">
        <v>329</v>
      </c>
      <c r="B82" s="77">
        <v>2022</v>
      </c>
      <c r="C82" s="76" t="s">
        <v>415</v>
      </c>
      <c r="D82" s="77" t="s">
        <v>414</v>
      </c>
      <c r="E82" s="218">
        <f>VLOOKUP(C82,'Vertical Analysis'!$B$17:$H$27,6,FALSE)</f>
        <v>0.51794065029002589</v>
      </c>
    </row>
    <row r="83" spans="1:5" x14ac:dyDescent="0.25">
      <c r="A83" s="77" t="s">
        <v>329</v>
      </c>
      <c r="B83" s="77">
        <v>2022</v>
      </c>
      <c r="C83" s="76" t="s">
        <v>416</v>
      </c>
      <c r="D83" s="77" t="s">
        <v>414</v>
      </c>
      <c r="E83" s="218">
        <f>VLOOKUP(C83,'Vertical Analysis'!$B$17:$H$27,6,FALSE)</f>
        <v>0.48205934970997411</v>
      </c>
    </row>
    <row r="84" spans="1:5" x14ac:dyDescent="0.25">
      <c r="A84" s="77" t="s">
        <v>329</v>
      </c>
      <c r="B84" s="77">
        <v>2022</v>
      </c>
      <c r="C84" s="76" t="s">
        <v>417</v>
      </c>
      <c r="D84" s="77" t="s">
        <v>414</v>
      </c>
      <c r="E84" s="218">
        <f>VLOOKUP(C84,'Vertical Analysis'!$B$17:$H$27,6,FALSE)</f>
        <v>9.9180984288270019E-2</v>
      </c>
    </row>
    <row r="85" spans="1:5" x14ac:dyDescent="0.25">
      <c r="A85" s="77" t="s">
        <v>329</v>
      </c>
      <c r="B85" s="77">
        <v>2022</v>
      </c>
      <c r="C85" s="76" t="s">
        <v>418</v>
      </c>
      <c r="D85" s="77" t="s">
        <v>414</v>
      </c>
      <c r="E85" s="218">
        <f>VLOOKUP(C85,'Vertical Analysis'!$B$17:$H$27,6,FALSE)</f>
        <v>0.1758918436394494</v>
      </c>
    </row>
    <row r="86" spans="1:5" x14ac:dyDescent="0.25">
      <c r="A86" s="77" t="s">
        <v>329</v>
      </c>
      <c r="B86" s="77">
        <v>2022</v>
      </c>
      <c r="C86" s="76" t="s">
        <v>419</v>
      </c>
      <c r="D86" s="77" t="s">
        <v>414</v>
      </c>
      <c r="E86" s="218">
        <f>VLOOKUP(C86,'Vertical Analysis'!$B$17:$H$27,6,FALSE)</f>
        <v>0.24292843576999223</v>
      </c>
    </row>
    <row r="87" spans="1:5" x14ac:dyDescent="0.25">
      <c r="A87" s="77" t="s">
        <v>329</v>
      </c>
      <c r="B87" s="77">
        <v>2022</v>
      </c>
      <c r="C87" s="76" t="s">
        <v>420</v>
      </c>
      <c r="D87" s="77" t="s">
        <v>414</v>
      </c>
      <c r="E87" s="218">
        <f>VLOOKUP(C87,'Vertical Analysis'!$B$17:$H$27,6,FALSE)</f>
        <v>2.322503737826807E-2</v>
      </c>
    </row>
    <row r="88" spans="1:5" x14ac:dyDescent="0.25">
      <c r="A88" s="77" t="s">
        <v>329</v>
      </c>
      <c r="B88" s="77">
        <v>2022</v>
      </c>
      <c r="C88" s="76" t="s">
        <v>421</v>
      </c>
      <c r="D88" s="77" t="s">
        <v>414</v>
      </c>
      <c r="E88" s="218">
        <f>VLOOKUP(C88,'Vertical Analysis'!$B$17:$H$27,6,FALSE)</f>
        <v>0.21970339839172418</v>
      </c>
    </row>
    <row r="89" spans="1:5" x14ac:dyDescent="0.25">
      <c r="A89" s="77" t="s">
        <v>329</v>
      </c>
      <c r="B89" s="77">
        <v>2022</v>
      </c>
      <c r="C89" s="76" t="s">
        <v>422</v>
      </c>
      <c r="D89" s="77" t="s">
        <v>414</v>
      </c>
      <c r="E89" s="218">
        <f>VLOOKUP(C89,'Vertical Analysis'!$B$17:$H$27,6,FALSE)</f>
        <v>0.20835216022511446</v>
      </c>
    </row>
    <row r="90" spans="1:5" x14ac:dyDescent="0.25">
      <c r="A90" s="77" t="s">
        <v>329</v>
      </c>
      <c r="B90" s="77">
        <v>2022</v>
      </c>
      <c r="C90" s="76" t="s">
        <v>423</v>
      </c>
      <c r="D90" s="77" t="s">
        <v>414</v>
      </c>
      <c r="E90" s="218">
        <f>VLOOKUP(C90,'Vertical Analysis'!$B$17:$H$27,6,FALSE)</f>
        <v>0.16001021244081001</v>
      </c>
    </row>
    <row r="91" spans="1:5" x14ac:dyDescent="0.25">
      <c r="A91" s="77" t="s">
        <v>329</v>
      </c>
      <c r="B91" s="77">
        <v>2022</v>
      </c>
      <c r="C91" s="76" t="s">
        <v>424</v>
      </c>
      <c r="D91" s="77" t="s">
        <v>414</v>
      </c>
      <c r="E91" s="218">
        <f>VLOOKUP(C91,'Vertical Analysis'!$B$17:$H$27,6,FALSE)</f>
        <v>9.0093565060227687E-4</v>
      </c>
    </row>
    <row r="92" spans="1:5" x14ac:dyDescent="0.25">
      <c r="A92" s="77" t="s">
        <v>329</v>
      </c>
      <c r="B92" s="77">
        <v>2023</v>
      </c>
      <c r="C92" s="76" t="s">
        <v>415</v>
      </c>
      <c r="D92" s="77" t="s">
        <v>414</v>
      </c>
      <c r="E92" s="218">
        <f>VLOOKUP(C92,'Vertical Analysis'!$B$17:$H$27,7,FALSE)</f>
        <v>0.54368862148728225</v>
      </c>
    </row>
    <row r="93" spans="1:5" x14ac:dyDescent="0.25">
      <c r="A93" s="77" t="s">
        <v>329</v>
      </c>
      <c r="B93" s="77">
        <v>2023</v>
      </c>
      <c r="C93" s="76" t="s">
        <v>416</v>
      </c>
      <c r="D93" s="77" t="s">
        <v>414</v>
      </c>
      <c r="E93" s="218">
        <f>VLOOKUP(C93,'Vertical Analysis'!$B$17:$H$27,7,FALSE)</f>
        <v>0.4563113785127178</v>
      </c>
    </row>
    <row r="94" spans="1:5" x14ac:dyDescent="0.25">
      <c r="A94" s="77" t="s">
        <v>329</v>
      </c>
      <c r="B94" s="77">
        <v>2023</v>
      </c>
      <c r="C94" s="76" t="s">
        <v>417</v>
      </c>
      <c r="D94" s="77" t="s">
        <v>414</v>
      </c>
      <c r="E94" s="218">
        <f>VLOOKUP(C94,'Vertical Analysis'!$B$17:$H$27,7,FALSE)</f>
        <v>9.8613256501146163E-2</v>
      </c>
    </row>
    <row r="95" spans="1:5" x14ac:dyDescent="0.25">
      <c r="A95" s="77" t="s">
        <v>329</v>
      </c>
      <c r="B95" s="77">
        <v>2023</v>
      </c>
      <c r="C95" s="76" t="s">
        <v>418</v>
      </c>
      <c r="D95" s="77" t="s">
        <v>414</v>
      </c>
      <c r="E95" s="218">
        <f>VLOOKUP(C95,'Vertical Analysis'!$B$17:$H$27,7,FALSE)</f>
        <v>0.17000162187150095</v>
      </c>
    </row>
    <row r="96" spans="1:5" x14ac:dyDescent="0.25">
      <c r="A96" s="77" t="s">
        <v>329</v>
      </c>
      <c r="B96" s="77">
        <v>2023</v>
      </c>
      <c r="C96" s="76" t="s">
        <v>419</v>
      </c>
      <c r="D96" s="77" t="s">
        <v>414</v>
      </c>
      <c r="E96" s="218">
        <f>VLOOKUP(C96,'Vertical Analysis'!$B$17:$H$27,7,FALSE)</f>
        <v>0.22618429143729898</v>
      </c>
    </row>
    <row r="97" spans="1:5" x14ac:dyDescent="0.25">
      <c r="A97" s="77" t="s">
        <v>329</v>
      </c>
      <c r="B97" s="77">
        <v>2023</v>
      </c>
      <c r="C97" s="76" t="s">
        <v>420</v>
      </c>
      <c r="D97" s="77" t="s">
        <v>414</v>
      </c>
      <c r="E97" s="218">
        <f>VLOOKUP(C97,'Vertical Analysis'!$B$17:$H$27,7,FALSE)</f>
        <v>2.6969901707648555E-2</v>
      </c>
    </row>
    <row r="98" spans="1:5" x14ac:dyDescent="0.25">
      <c r="A98" s="77" t="s">
        <v>329</v>
      </c>
      <c r="B98" s="77">
        <v>2023</v>
      </c>
      <c r="C98" s="76" t="s">
        <v>421</v>
      </c>
      <c r="D98" s="77" t="s">
        <v>414</v>
      </c>
      <c r="E98" s="218">
        <f>VLOOKUP(C98,'Vertical Analysis'!$B$17:$H$27,7,FALSE)</f>
        <v>0.19921438972965044</v>
      </c>
    </row>
    <row r="99" spans="1:5" x14ac:dyDescent="0.25">
      <c r="A99" s="77" t="s">
        <v>329</v>
      </c>
      <c r="B99" s="77">
        <v>2023</v>
      </c>
      <c r="C99" s="76" t="s">
        <v>422</v>
      </c>
      <c r="D99" s="77" t="s">
        <v>414</v>
      </c>
      <c r="E99" s="218">
        <f>VLOOKUP(C99,'Vertical Analysis'!$B$17:$H$27,7,FALSE)</f>
        <v>0.19242854875458479</v>
      </c>
    </row>
    <row r="100" spans="1:5" x14ac:dyDescent="0.25">
      <c r="A100" s="77" t="s">
        <v>329</v>
      </c>
      <c r="B100" s="77">
        <v>2023</v>
      </c>
      <c r="C100" s="76" t="s">
        <v>423</v>
      </c>
      <c r="D100" s="77" t="s">
        <v>414</v>
      </c>
      <c r="E100" s="218">
        <f>VLOOKUP(C100,'Vertical Analysis'!$B$17:$H$27,7,FALSE)</f>
        <v>0.14755821608011865</v>
      </c>
    </row>
    <row r="101" spans="1:5" x14ac:dyDescent="0.25">
      <c r="A101" s="77" t="s">
        <v>329</v>
      </c>
      <c r="B101" s="77">
        <v>2023</v>
      </c>
      <c r="C101" s="76" t="s">
        <v>424</v>
      </c>
      <c r="D101" s="77" t="s">
        <v>414</v>
      </c>
      <c r="E101" s="218">
        <f>VLOOKUP(C101,'Vertical Analysis'!$B$17:$H$27,7,FALSE)</f>
        <v>8.3348583551100665E-4</v>
      </c>
    </row>
    <row r="102" spans="1:5" x14ac:dyDescent="0.25">
      <c r="A102" s="77" t="s">
        <v>232</v>
      </c>
      <c r="B102" s="77">
        <v>2019</v>
      </c>
      <c r="C102" s="76" t="s">
        <v>425</v>
      </c>
      <c r="D102" s="77" t="s">
        <v>435</v>
      </c>
      <c r="E102" s="218">
        <f>VLOOKUP(C102,'Vertical Analysis'!$B$30:$H$49,3,FALSE)</f>
        <v>2.1793977132427936E-2</v>
      </c>
    </row>
    <row r="103" spans="1:5" x14ac:dyDescent="0.25">
      <c r="A103" s="77" t="s">
        <v>232</v>
      </c>
      <c r="B103" s="77">
        <v>2019</v>
      </c>
      <c r="C103" s="76" t="s">
        <v>426</v>
      </c>
      <c r="D103" s="77" t="s">
        <v>435</v>
      </c>
      <c r="E103" s="218">
        <f>VLOOKUP(C103,'Vertical Analysis'!$B$30:$H$49,3,FALSE)</f>
        <v>3.3335122658221056E-2</v>
      </c>
    </row>
    <row r="104" spans="1:5" x14ac:dyDescent="0.25">
      <c r="A104" s="77" t="s">
        <v>232</v>
      </c>
      <c r="B104" s="77">
        <v>2019</v>
      </c>
      <c r="C104" s="76" t="s">
        <v>427</v>
      </c>
      <c r="D104" s="77" t="s">
        <v>435</v>
      </c>
      <c r="E104" s="218">
        <f>VLOOKUP(C104,'Vertical Analysis'!$B$30:$H$49,3,FALSE)</f>
        <v>9.748241988297815E-2</v>
      </c>
    </row>
    <row r="105" spans="1:5" x14ac:dyDescent="0.25">
      <c r="A105" s="77" t="s">
        <v>232</v>
      </c>
      <c r="B105" s="77">
        <v>2019</v>
      </c>
      <c r="C105" s="76" t="s">
        <v>428</v>
      </c>
      <c r="D105" s="77" t="s">
        <v>435</v>
      </c>
      <c r="E105" s="218">
        <f>VLOOKUP(C105,'Vertical Analysis'!$B$30:$H$49,3,FALSE)</f>
        <v>0.13817166782972784</v>
      </c>
    </row>
    <row r="106" spans="1:5" x14ac:dyDescent="0.25">
      <c r="A106" s="77" t="s">
        <v>232</v>
      </c>
      <c r="B106" s="77">
        <v>2019</v>
      </c>
      <c r="C106" s="76" t="s">
        <v>429</v>
      </c>
      <c r="D106" s="77" t="s">
        <v>435</v>
      </c>
      <c r="E106" s="218">
        <f>VLOOKUP(C106,'Vertical Analysis'!$B$30:$H$49,3,FALSE)</f>
        <v>0.14579419185141446</v>
      </c>
    </row>
    <row r="107" spans="1:5" x14ac:dyDescent="0.25">
      <c r="A107" s="77" t="s">
        <v>232</v>
      </c>
      <c r="B107" s="77">
        <v>2019</v>
      </c>
      <c r="C107" s="76" t="s">
        <v>430</v>
      </c>
      <c r="D107" s="77" t="s">
        <v>435</v>
      </c>
      <c r="E107" s="218">
        <f>VLOOKUP(C107,'Vertical Analysis'!$B$30:$H$49,3,FALSE)</f>
        <v>0.22502549787965001</v>
      </c>
    </row>
    <row r="108" spans="1:5" x14ac:dyDescent="0.25">
      <c r="A108" s="77" t="s">
        <v>232</v>
      </c>
      <c r="B108" s="77">
        <v>2019</v>
      </c>
      <c r="C108" s="76" t="s">
        <v>431</v>
      </c>
      <c r="D108" s="77" t="s">
        <v>435</v>
      </c>
      <c r="E108" s="218">
        <f>VLOOKUP(C108,'Vertical Analysis'!$B$30:$H$49,3,FALSE)</f>
        <v>8.4813999677921525E-3</v>
      </c>
    </row>
    <row r="109" spans="1:5" x14ac:dyDescent="0.25">
      <c r="A109" s="77" t="s">
        <v>232</v>
      </c>
      <c r="B109" s="77">
        <v>2019</v>
      </c>
      <c r="C109" s="76" t="s">
        <v>432</v>
      </c>
      <c r="D109" s="77" t="s">
        <v>435</v>
      </c>
      <c r="E109" s="218">
        <f>VLOOKUP(C109,'Vertical Analysis'!$B$30:$H$49,3,FALSE)</f>
        <v>2.3619088517902197E-2</v>
      </c>
    </row>
    <row r="110" spans="1:5" x14ac:dyDescent="0.25">
      <c r="A110" s="77" t="s">
        <v>232</v>
      </c>
      <c r="B110" s="77">
        <v>2019</v>
      </c>
      <c r="C110" s="76" t="s">
        <v>433</v>
      </c>
      <c r="D110" s="77" t="s">
        <v>435</v>
      </c>
      <c r="E110" s="218">
        <f>VLOOKUP(C110,'Vertical Analysis'!$B$30:$H$49,3,FALSE)</f>
        <v>0.36045949863116644</v>
      </c>
    </row>
    <row r="111" spans="1:5" x14ac:dyDescent="0.25">
      <c r="A111" s="77" t="s">
        <v>232</v>
      </c>
      <c r="B111" s="77">
        <v>2019</v>
      </c>
      <c r="C111" s="76" t="s">
        <v>434</v>
      </c>
      <c r="D111" s="77" t="s">
        <v>435</v>
      </c>
      <c r="E111" s="218">
        <f>VLOOKUP(C111,'Vertical Analysis'!$B$30:$H$49,3,FALSE)</f>
        <v>0.63954050136883356</v>
      </c>
    </row>
    <row r="112" spans="1:5" x14ac:dyDescent="0.25">
      <c r="A112" s="77" t="s">
        <v>232</v>
      </c>
      <c r="B112" s="77">
        <v>2020</v>
      </c>
      <c r="C112" s="76" t="s">
        <v>425</v>
      </c>
      <c r="D112" s="77" t="s">
        <v>435</v>
      </c>
      <c r="E112" s="218">
        <f>VLOOKUP(C112,'Vertical Analysis'!$B$30:$H$49,4,FALSE)</f>
        <v>2.9623381134322432E-2</v>
      </c>
    </row>
    <row r="113" spans="1:5" x14ac:dyDescent="0.25">
      <c r="A113" s="77" t="s">
        <v>232</v>
      </c>
      <c r="B113" s="77">
        <v>2020</v>
      </c>
      <c r="C113" s="76" t="s">
        <v>426</v>
      </c>
      <c r="D113" s="77" t="s">
        <v>435</v>
      </c>
      <c r="E113" s="218">
        <f>VLOOKUP(C113,'Vertical Analysis'!$B$30:$H$49,4,FALSE)</f>
        <v>0.15957921897484245</v>
      </c>
    </row>
    <row r="114" spans="1:5" x14ac:dyDescent="0.25">
      <c r="A114" s="77" t="s">
        <v>232</v>
      </c>
      <c r="B114" s="77">
        <v>2020</v>
      </c>
      <c r="C114" s="76" t="s">
        <v>427</v>
      </c>
      <c r="D114" s="77" t="s">
        <v>435</v>
      </c>
      <c r="E114" s="218">
        <f>VLOOKUP(C114,'Vertical Analysis'!$B$30:$H$49,4,FALSE)</f>
        <v>5.7013844092690912E-2</v>
      </c>
    </row>
    <row r="115" spans="1:5" x14ac:dyDescent="0.25">
      <c r="A115" s="77" t="s">
        <v>232</v>
      </c>
      <c r="B115" s="77">
        <v>2020</v>
      </c>
      <c r="C115" s="76" t="s">
        <v>428</v>
      </c>
      <c r="D115" s="77" t="s">
        <v>435</v>
      </c>
      <c r="E115" s="218">
        <f>VLOOKUP(C115,'Vertical Analysis'!$B$30:$H$49,4,FALSE)</f>
        <v>0.13729965761921303</v>
      </c>
    </row>
    <row r="116" spans="1:5" x14ac:dyDescent="0.25">
      <c r="A116" s="77" t="s">
        <v>232</v>
      </c>
      <c r="B116" s="77">
        <v>2020</v>
      </c>
      <c r="C116" s="76" t="s">
        <v>429</v>
      </c>
      <c r="D116" s="77" t="s">
        <v>435</v>
      </c>
      <c r="E116" s="218">
        <f>VLOOKUP(C116,'Vertical Analysis'!$B$30:$H$49,4,FALSE)</f>
        <v>6.2273606907160224E-2</v>
      </c>
    </row>
    <row r="117" spans="1:5" x14ac:dyDescent="0.25">
      <c r="A117" s="77" t="s">
        <v>232</v>
      </c>
      <c r="B117" s="77">
        <v>2020</v>
      </c>
      <c r="C117" s="76" t="s">
        <v>430</v>
      </c>
      <c r="D117" s="77" t="s">
        <v>435</v>
      </c>
      <c r="E117" s="218">
        <f>VLOOKUP(C117,'Vertical Analysis'!$B$30:$H$49,4,FALSE)</f>
        <v>0.24611720339403562</v>
      </c>
    </row>
    <row r="118" spans="1:5" x14ac:dyDescent="0.25">
      <c r="A118" s="77" t="s">
        <v>232</v>
      </c>
      <c r="B118" s="77">
        <v>2020</v>
      </c>
      <c r="C118" s="76" t="s">
        <v>431</v>
      </c>
      <c r="D118" s="77" t="s">
        <v>435</v>
      </c>
      <c r="E118" s="218">
        <f>VLOOKUP(C118,'Vertical Analysis'!$B$30:$H$49,4,FALSE)</f>
        <v>7.2445789708728229E-3</v>
      </c>
    </row>
    <row r="119" spans="1:5" x14ac:dyDescent="0.25">
      <c r="A119" s="77" t="s">
        <v>232</v>
      </c>
      <c r="B119" s="77">
        <v>2020</v>
      </c>
      <c r="C119" s="76" t="s">
        <v>432</v>
      </c>
      <c r="D119" s="77" t="s">
        <v>435</v>
      </c>
      <c r="E119" s="218">
        <f>VLOOKUP(C119,'Vertical Analysis'!$B$30:$H$49,4,FALSE)</f>
        <v>2.9821862749962784E-2</v>
      </c>
    </row>
    <row r="120" spans="1:5" x14ac:dyDescent="0.25">
      <c r="A120" s="77" t="s">
        <v>232</v>
      </c>
      <c r="B120" s="77">
        <v>2020</v>
      </c>
      <c r="C120" s="76" t="s">
        <v>433</v>
      </c>
      <c r="D120" s="77" t="s">
        <v>435</v>
      </c>
      <c r="E120" s="218">
        <f>VLOOKUP(C120,'Vertical Analysis'!$B$30:$H$49,4,FALSE)</f>
        <v>0.38862700342380785</v>
      </c>
    </row>
    <row r="121" spans="1:5" x14ac:dyDescent="0.25">
      <c r="A121" s="77" t="s">
        <v>232</v>
      </c>
      <c r="B121" s="77">
        <v>2020</v>
      </c>
      <c r="C121" s="76" t="s">
        <v>434</v>
      </c>
      <c r="D121" s="77" t="s">
        <v>435</v>
      </c>
      <c r="E121" s="218">
        <f>VLOOKUP(C121,'Vertical Analysis'!$B$30:$H$49,4,FALSE)</f>
        <v>0.61137299657619215</v>
      </c>
    </row>
    <row r="122" spans="1:5" x14ac:dyDescent="0.25">
      <c r="A122" s="77" t="s">
        <v>232</v>
      </c>
      <c r="B122" s="77">
        <v>2021</v>
      </c>
      <c r="C122" s="76" t="s">
        <v>425</v>
      </c>
      <c r="D122" s="77" t="s">
        <v>435</v>
      </c>
      <c r="E122" s="218">
        <f>VLOOKUP(C122,'Vertical Analysis'!$B$30:$H$49,5,FALSE)</f>
        <v>1.0835260409849178E-2</v>
      </c>
    </row>
    <row r="123" spans="1:5" x14ac:dyDescent="0.25">
      <c r="A123" s="77" t="s">
        <v>232</v>
      </c>
      <c r="B123" s="77">
        <v>2021</v>
      </c>
      <c r="C123" s="76" t="s">
        <v>426</v>
      </c>
      <c r="D123" s="77" t="s">
        <v>435</v>
      </c>
      <c r="E123" s="218">
        <f>VLOOKUP(C123,'Vertical Analysis'!$B$30:$H$49,5,FALSE)</f>
        <v>2.6789999563680788E-2</v>
      </c>
    </row>
    <row r="124" spans="1:5" x14ac:dyDescent="0.25">
      <c r="A124" s="77" t="s">
        <v>232</v>
      </c>
      <c r="B124" s="77">
        <v>2021</v>
      </c>
      <c r="C124" s="76" t="s">
        <v>427</v>
      </c>
      <c r="D124" s="77" t="s">
        <v>435</v>
      </c>
      <c r="E124" s="218">
        <f>VLOOKUP(C124,'Vertical Analysis'!$B$30:$H$49,5,FALSE)</f>
        <v>2.5568305772503162E-2</v>
      </c>
    </row>
    <row r="125" spans="1:5" x14ac:dyDescent="0.25">
      <c r="A125" s="77" t="s">
        <v>232</v>
      </c>
      <c r="B125" s="77">
        <v>2021</v>
      </c>
      <c r="C125" s="76" t="s">
        <v>428</v>
      </c>
      <c r="D125" s="77" t="s">
        <v>435</v>
      </c>
      <c r="E125" s="218">
        <f>VLOOKUP(C125,'Vertical Analysis'!$B$30:$H$49,5,FALSE)</f>
        <v>5.2052881888389545E-2</v>
      </c>
    </row>
    <row r="126" spans="1:5" x14ac:dyDescent="0.25">
      <c r="A126" s="77" t="s">
        <v>232</v>
      </c>
      <c r="B126" s="77">
        <v>2021</v>
      </c>
      <c r="C126" s="76" t="s">
        <v>429</v>
      </c>
      <c r="D126" s="77" t="s">
        <v>435</v>
      </c>
      <c r="E126" s="218">
        <f>VLOOKUP(C126,'Vertical Analysis'!$B$30:$H$49,5,FALSE)</f>
        <v>3.9399624765478425E-2</v>
      </c>
    </row>
    <row r="127" spans="1:5" x14ac:dyDescent="0.25">
      <c r="A127" s="77" t="s">
        <v>232</v>
      </c>
      <c r="B127" s="77">
        <v>2021</v>
      </c>
      <c r="C127" s="76" t="s">
        <v>430</v>
      </c>
      <c r="D127" s="77" t="s">
        <v>435</v>
      </c>
      <c r="E127" s="218">
        <f>VLOOKUP(C127,'Vertical Analysis'!$B$30:$H$49,5,FALSE)</f>
        <v>8.8950943176694733E-2</v>
      </c>
    </row>
    <row r="128" spans="1:5" x14ac:dyDescent="0.25">
      <c r="A128" s="77" t="s">
        <v>232</v>
      </c>
      <c r="B128" s="77">
        <v>2021</v>
      </c>
      <c r="C128" s="76" t="s">
        <v>431</v>
      </c>
      <c r="D128" s="77" t="s">
        <v>435</v>
      </c>
      <c r="E128" s="218">
        <f>VLOOKUP(C128,'Vertical Analysis'!$B$30:$H$49,5,FALSE)</f>
        <v>3.1851302412845236E-3</v>
      </c>
    </row>
    <row r="129" spans="1:5" x14ac:dyDescent="0.25">
      <c r="A129" s="77" t="s">
        <v>232</v>
      </c>
      <c r="B129" s="77">
        <v>2021</v>
      </c>
      <c r="C129" s="76" t="s">
        <v>432</v>
      </c>
      <c r="D129" s="77" t="s">
        <v>435</v>
      </c>
      <c r="E129" s="218">
        <f>VLOOKUP(C129,'Vertical Analysis'!$B$30:$H$49,5,FALSE)</f>
        <v>7.2283549311342845E-3</v>
      </c>
    </row>
    <row r="130" spans="1:5" x14ac:dyDescent="0.25">
      <c r="A130" s="77" t="s">
        <v>232</v>
      </c>
      <c r="B130" s="77">
        <v>2021</v>
      </c>
      <c r="C130" s="76" t="s">
        <v>433</v>
      </c>
      <c r="D130" s="77" t="s">
        <v>435</v>
      </c>
      <c r="E130" s="218">
        <f>VLOOKUP(C130,'Vertical Analysis'!$B$30:$H$49,5,FALSE)</f>
        <v>0.79322832584318692</v>
      </c>
    </row>
    <row r="131" spans="1:5" x14ac:dyDescent="0.25">
      <c r="A131" s="77" t="s">
        <v>232</v>
      </c>
      <c r="B131" s="77">
        <v>2021</v>
      </c>
      <c r="C131" s="76" t="s">
        <v>434</v>
      </c>
      <c r="D131" s="77" t="s">
        <v>435</v>
      </c>
      <c r="E131" s="218">
        <f>VLOOKUP(C131,'Vertical Analysis'!$B$30:$H$49,5,FALSE)</f>
        <v>0.20677167415681313</v>
      </c>
    </row>
    <row r="132" spans="1:5" x14ac:dyDescent="0.25">
      <c r="A132" s="77" t="s">
        <v>232</v>
      </c>
      <c r="B132" s="77">
        <v>2022</v>
      </c>
      <c r="C132" s="76" t="s">
        <v>425</v>
      </c>
      <c r="D132" s="77" t="s">
        <v>435</v>
      </c>
      <c r="E132" s="218">
        <f>VLOOKUP(C132,'Vertical Analysis'!$B$30:$H$49,6,FALSE)</f>
        <v>1.8619623636853523E-2</v>
      </c>
    </row>
    <row r="133" spans="1:5" x14ac:dyDescent="0.25">
      <c r="A133" s="77" t="s">
        <v>232</v>
      </c>
      <c r="B133" s="77">
        <v>2022</v>
      </c>
      <c r="C133" s="76" t="s">
        <v>426</v>
      </c>
      <c r="D133" s="77" t="s">
        <v>435</v>
      </c>
      <c r="E133" s="218">
        <f>VLOOKUP(C133,'Vertical Analysis'!$B$30:$H$49,6,FALSE)</f>
        <v>1.6265581349178212E-2</v>
      </c>
    </row>
    <row r="134" spans="1:5" x14ac:dyDescent="0.25">
      <c r="A134" s="77" t="s">
        <v>232</v>
      </c>
      <c r="B134" s="77">
        <v>2022</v>
      </c>
      <c r="C134" s="76" t="s">
        <v>427</v>
      </c>
      <c r="D134" s="77" t="s">
        <v>435</v>
      </c>
      <c r="E134" s="218">
        <f>VLOOKUP(C134,'Vertical Analysis'!$B$30:$H$49,6,FALSE)</f>
        <v>3.1708665995433725E-2</v>
      </c>
    </row>
    <row r="135" spans="1:5" x14ac:dyDescent="0.25">
      <c r="A135" s="77" t="s">
        <v>232</v>
      </c>
      <c r="B135" s="77">
        <v>2022</v>
      </c>
      <c r="C135" s="76" t="s">
        <v>428</v>
      </c>
      <c r="D135" s="77" t="s">
        <v>435</v>
      </c>
      <c r="E135" s="218">
        <f>VLOOKUP(C135,'Vertical Analysis'!$B$30:$H$49,6,FALSE)</f>
        <v>5.8085284399506505E-2</v>
      </c>
    </row>
    <row r="136" spans="1:5" x14ac:dyDescent="0.25">
      <c r="A136" s="77" t="s">
        <v>232</v>
      </c>
      <c r="B136" s="77">
        <v>2022</v>
      </c>
      <c r="C136" s="76" t="s">
        <v>429</v>
      </c>
      <c r="D136" s="77" t="s">
        <v>435</v>
      </c>
      <c r="E136" s="218">
        <f>VLOOKUP(C136,'Vertical Analysis'!$B$30:$H$49,6,FALSE)</f>
        <v>4.9931222258462499E-2</v>
      </c>
    </row>
    <row r="137" spans="1:5" x14ac:dyDescent="0.25">
      <c r="A137" s="77" t="s">
        <v>232</v>
      </c>
      <c r="B137" s="77">
        <v>2022</v>
      </c>
      <c r="C137" s="76" t="s">
        <v>430</v>
      </c>
      <c r="D137" s="77" t="s">
        <v>435</v>
      </c>
      <c r="E137" s="218">
        <f>VLOOKUP(C137,'Vertical Analysis'!$B$30:$H$49,6,FALSE)</f>
        <v>8.7482451040174714E-2</v>
      </c>
    </row>
    <row r="138" spans="1:5" x14ac:dyDescent="0.25">
      <c r="A138" s="77" t="s">
        <v>232</v>
      </c>
      <c r="B138" s="77">
        <v>2022</v>
      </c>
      <c r="C138" s="76" t="s">
        <v>431</v>
      </c>
      <c r="D138" s="77" t="s">
        <v>435</v>
      </c>
      <c r="E138" s="218">
        <f>VLOOKUP(C138,'Vertical Analysis'!$B$30:$H$49,6,FALSE)</f>
        <v>2.7511096615000638E-3</v>
      </c>
    </row>
    <row r="139" spans="1:5" x14ac:dyDescent="0.25">
      <c r="A139" s="77" t="s">
        <v>232</v>
      </c>
      <c r="B139" s="77">
        <v>2022</v>
      </c>
      <c r="C139" s="76" t="s">
        <v>432</v>
      </c>
      <c r="D139" s="77" t="s">
        <v>435</v>
      </c>
      <c r="E139" s="218">
        <f>VLOOKUP(C139,'Vertical Analysis'!$B$30:$H$49,6,FALSE)</f>
        <v>9.7565126139796069E-3</v>
      </c>
    </row>
    <row r="140" spans="1:5" x14ac:dyDescent="0.25">
      <c r="A140" s="77" t="s">
        <v>232</v>
      </c>
      <c r="B140" s="77">
        <v>2022</v>
      </c>
      <c r="C140" s="76" t="s">
        <v>433</v>
      </c>
      <c r="D140" s="77" t="s">
        <v>435</v>
      </c>
      <c r="E140" s="218">
        <f>VLOOKUP(C140,'Vertical Analysis'!$B$30:$H$49,6,FALSE)</f>
        <v>0.77988286512472171</v>
      </c>
    </row>
    <row r="141" spans="1:5" x14ac:dyDescent="0.25">
      <c r="A141" s="77" t="s">
        <v>232</v>
      </c>
      <c r="B141" s="77">
        <v>2022</v>
      </c>
      <c r="C141" s="76" t="s">
        <v>434</v>
      </c>
      <c r="D141" s="77" t="s">
        <v>435</v>
      </c>
      <c r="E141" s="218">
        <f>VLOOKUP(C141,'Vertical Analysis'!$B$30:$H$49,6,FALSE)</f>
        <v>0.22011713487527831</v>
      </c>
    </row>
    <row r="142" spans="1:5" x14ac:dyDescent="0.25">
      <c r="A142" s="77" t="s">
        <v>232</v>
      </c>
      <c r="B142" s="77">
        <v>2023</v>
      </c>
      <c r="C142" s="76" t="s">
        <v>425</v>
      </c>
      <c r="D142" s="77" t="s">
        <v>435</v>
      </c>
      <c r="E142" s="218">
        <f>VLOOKUP(C142,'Vertical Analysis'!$B$30:$H$49,7,FALSE)</f>
        <v>1.5488390548250715E-2</v>
      </c>
    </row>
    <row r="143" spans="1:5" x14ac:dyDescent="0.25">
      <c r="A143" s="77" t="s">
        <v>232</v>
      </c>
      <c r="B143" s="77">
        <v>2023</v>
      </c>
      <c r="C143" s="76" t="s">
        <v>426</v>
      </c>
      <c r="D143" s="77" t="s">
        <v>435</v>
      </c>
      <c r="E143" s="218">
        <f>VLOOKUP(C143,'Vertical Analysis'!$B$30:$H$49,7,FALSE)</f>
        <v>9.5913089879185089E-3</v>
      </c>
    </row>
    <row r="144" spans="1:5" x14ac:dyDescent="0.25">
      <c r="A144" s="77" t="s">
        <v>232</v>
      </c>
      <c r="B144" s="77">
        <v>2023</v>
      </c>
      <c r="C144" s="76" t="s">
        <v>427</v>
      </c>
      <c r="D144" s="77" t="s">
        <v>435</v>
      </c>
      <c r="E144" s="218">
        <f>VLOOKUP(C144,'Vertical Analysis'!$B$30:$H$49,7,FALSE)</f>
        <v>4.212787499828971E-2</v>
      </c>
    </row>
    <row r="145" spans="1:5" x14ac:dyDescent="0.25">
      <c r="A145" s="77" t="s">
        <v>232</v>
      </c>
      <c r="B145" s="77">
        <v>2023</v>
      </c>
      <c r="C145" s="76" t="s">
        <v>428</v>
      </c>
      <c r="D145" s="77" t="s">
        <v>435</v>
      </c>
      <c r="E145" s="218">
        <f>VLOOKUP(C145,'Vertical Analysis'!$B$30:$H$49,7,FALSE)</f>
        <v>5.8163558498775435E-2</v>
      </c>
    </row>
    <row r="146" spans="1:5" x14ac:dyDescent="0.25">
      <c r="A146" s="77" t="s">
        <v>232</v>
      </c>
      <c r="B146" s="77">
        <v>2023</v>
      </c>
      <c r="C146" s="76" t="s">
        <v>429</v>
      </c>
      <c r="D146" s="77" t="s">
        <v>435</v>
      </c>
      <c r="E146" s="218">
        <f>VLOOKUP(C146,'Vertical Analysis'!$B$30:$H$49,7,FALSE)</f>
        <v>3.8488376865926911E-2</v>
      </c>
    </row>
    <row r="147" spans="1:5" x14ac:dyDescent="0.25">
      <c r="A147" s="77" t="s">
        <v>232</v>
      </c>
      <c r="B147" s="77">
        <v>2023</v>
      </c>
      <c r="C147" s="76" t="s">
        <v>430</v>
      </c>
      <c r="D147" s="77" t="s">
        <v>435</v>
      </c>
      <c r="E147" s="218">
        <f>VLOOKUP(C147,'Vertical Analysis'!$B$30:$H$49,7,FALSE)</f>
        <v>9.5078468127026694E-2</v>
      </c>
    </row>
    <row r="148" spans="1:5" x14ac:dyDescent="0.25">
      <c r="A148" s="77" t="s">
        <v>232</v>
      </c>
      <c r="B148" s="77">
        <v>2023</v>
      </c>
      <c r="C148" s="76" t="s">
        <v>431</v>
      </c>
      <c r="D148" s="77" t="s">
        <v>435</v>
      </c>
      <c r="E148" s="218">
        <f>VLOOKUP(C148,'Vertical Analysis'!$B$30:$H$49,7,FALSE)</f>
        <v>2.8869703230396649E-3</v>
      </c>
    </row>
    <row r="149" spans="1:5" x14ac:dyDescent="0.25">
      <c r="A149" s="77" t="s">
        <v>232</v>
      </c>
      <c r="B149" s="77">
        <v>2023</v>
      </c>
      <c r="C149" s="76" t="s">
        <v>432</v>
      </c>
      <c r="D149" s="77" t="s">
        <v>435</v>
      </c>
      <c r="E149" s="218">
        <f>VLOOKUP(C149,'Vertical Analysis'!$B$30:$H$49,7,FALSE)</f>
        <v>1.0193331235377016E-2</v>
      </c>
    </row>
    <row r="150" spans="1:5" x14ac:dyDescent="0.25">
      <c r="A150" s="77" t="s">
        <v>232</v>
      </c>
      <c r="B150" s="77">
        <v>2023</v>
      </c>
      <c r="C150" s="76" t="s">
        <v>433</v>
      </c>
      <c r="D150" s="77" t="s">
        <v>435</v>
      </c>
      <c r="E150" s="218">
        <f>VLOOKUP(C150,'Vertical Analysis'!$B$30:$H$49,7,FALSE)</f>
        <v>0.76742785994773355</v>
      </c>
    </row>
    <row r="151" spans="1:5" x14ac:dyDescent="0.25">
      <c r="A151" s="77" t="s">
        <v>232</v>
      </c>
      <c r="B151" s="77">
        <v>2023</v>
      </c>
      <c r="C151" s="76" t="s">
        <v>434</v>
      </c>
      <c r="D151" s="77" t="s">
        <v>435</v>
      </c>
      <c r="E151" s="218">
        <f>VLOOKUP(C151,'Vertical Analysis'!$B$30:$H$49,7,FALSE)</f>
        <v>0.23257214005226648</v>
      </c>
    </row>
    <row r="152" spans="1:5" x14ac:dyDescent="0.25">
      <c r="A152" s="77" t="s">
        <v>232</v>
      </c>
      <c r="B152" s="77">
        <v>2019</v>
      </c>
      <c r="C152" s="76" t="s">
        <v>436</v>
      </c>
      <c r="D152" s="77" t="s">
        <v>443</v>
      </c>
      <c r="E152" s="218">
        <f>VLOOKUP(C152,'Vertical Analysis'!$B$30:$H$49,3,FALSE)</f>
        <v>2.0104244229337303E-2</v>
      </c>
    </row>
    <row r="153" spans="1:5" x14ac:dyDescent="0.25">
      <c r="A153" s="77" t="s">
        <v>232</v>
      </c>
      <c r="B153" s="77">
        <v>2019</v>
      </c>
      <c r="C153" s="76" t="s">
        <v>437</v>
      </c>
      <c r="D153" s="77" t="s">
        <v>443</v>
      </c>
      <c r="E153" s="218">
        <f>VLOOKUP(C153,'Vertical Analysis'!$B$30:$H$49,3,FALSE)</f>
        <v>0.73389798957557706</v>
      </c>
    </row>
    <row r="154" spans="1:5" x14ac:dyDescent="0.25">
      <c r="A154" s="77" t="s">
        <v>232</v>
      </c>
      <c r="B154" s="77">
        <v>2019</v>
      </c>
      <c r="C154" s="76" t="s">
        <v>438</v>
      </c>
      <c r="D154" s="77" t="s">
        <v>443</v>
      </c>
      <c r="E154" s="218">
        <f>VLOOKUP(C154,'Vertical Analysis'!$B$30:$H$49,3,FALSE)</f>
        <v>0.19331720029784066</v>
      </c>
    </row>
    <row r="155" spans="1:5" x14ac:dyDescent="0.25">
      <c r="A155" s="77" t="s">
        <v>232</v>
      </c>
      <c r="B155" s="77">
        <v>2019</v>
      </c>
      <c r="C155" s="76" t="s">
        <v>439</v>
      </c>
      <c r="D155" s="77" t="s">
        <v>443</v>
      </c>
      <c r="E155" s="218">
        <f>VLOOKUP(C155,'Vertical Analysis'!$B$30:$H$49,3,FALSE)</f>
        <v>0.80668279970215939</v>
      </c>
    </row>
    <row r="156" spans="1:5" x14ac:dyDescent="0.25">
      <c r="A156" s="77" t="s">
        <v>232</v>
      </c>
      <c r="B156" s="77">
        <v>2019</v>
      </c>
      <c r="C156" s="76" t="s">
        <v>440</v>
      </c>
      <c r="D156" s="77" t="s">
        <v>443</v>
      </c>
      <c r="E156" s="218">
        <f>VLOOKUP(C156,'Vertical Analysis'!$B$30:$H$49,3,FALSE)</f>
        <v>1.2192851824274013E-2</v>
      </c>
    </row>
    <row r="157" spans="1:5" x14ac:dyDescent="0.25">
      <c r="A157" s="77" t="s">
        <v>232</v>
      </c>
      <c r="B157" s="77">
        <v>2019</v>
      </c>
      <c r="C157" s="76" t="s">
        <v>441</v>
      </c>
      <c r="D157" s="77" t="s">
        <v>443</v>
      </c>
      <c r="E157" s="218">
        <f>VLOOKUP(C157,'Vertical Analysis'!$B$30:$H$49,3,FALSE)</f>
        <v>0.67069992553983615</v>
      </c>
    </row>
    <row r="158" spans="1:5" x14ac:dyDescent="0.25">
      <c r="A158" s="77" t="s">
        <v>232</v>
      </c>
      <c r="B158" s="77">
        <v>2019</v>
      </c>
      <c r="C158" s="76" t="s">
        <v>442</v>
      </c>
      <c r="D158" s="77" t="s">
        <v>443</v>
      </c>
      <c r="E158" s="218">
        <f>VLOOKUP(C158,'Vertical Analysis'!$B$30:$H$49,3,FALSE)</f>
        <v>3.2297096053611321E-2</v>
      </c>
    </row>
    <row r="159" spans="1:5" x14ac:dyDescent="0.25">
      <c r="A159" s="77" t="s">
        <v>232</v>
      </c>
      <c r="B159" s="77">
        <v>2020</v>
      </c>
      <c r="C159" s="76" t="s">
        <v>436</v>
      </c>
      <c r="D159" s="77" t="s">
        <v>443</v>
      </c>
      <c r="E159" s="218">
        <f>VLOOKUP(C159,'Vertical Analysis'!$B$30:$H$49,4,FALSE)</f>
        <v>1.8140589569160998E-2</v>
      </c>
    </row>
    <row r="160" spans="1:5" x14ac:dyDescent="0.25">
      <c r="A160" s="77" t="s">
        <v>232</v>
      </c>
      <c r="B160" s="77">
        <v>2020</v>
      </c>
      <c r="C160" s="76" t="s">
        <v>437</v>
      </c>
      <c r="D160" s="77" t="s">
        <v>443</v>
      </c>
      <c r="E160" s="218">
        <f>VLOOKUP(C160,'Vertical Analysis'!$B$30:$H$49,4,FALSE)</f>
        <v>0.69253380364491479</v>
      </c>
    </row>
    <row r="161" spans="1:5" x14ac:dyDescent="0.25">
      <c r="A161" s="77" t="s">
        <v>232</v>
      </c>
      <c r="B161" s="77">
        <v>2020</v>
      </c>
      <c r="C161" s="76" t="s">
        <v>438</v>
      </c>
      <c r="D161" s="77" t="s">
        <v>443</v>
      </c>
      <c r="E161" s="218">
        <f>VLOOKUP(C161,'Vertical Analysis'!$B$30:$H$49,4,FALSE)</f>
        <v>0.21751910640799529</v>
      </c>
    </row>
    <row r="162" spans="1:5" x14ac:dyDescent="0.25">
      <c r="A162" s="77" t="s">
        <v>232</v>
      </c>
      <c r="B162" s="77">
        <v>2020</v>
      </c>
      <c r="C162" s="76" t="s">
        <v>439</v>
      </c>
      <c r="D162" s="77" t="s">
        <v>443</v>
      </c>
      <c r="E162" s="218">
        <f>VLOOKUP(C162,'Vertical Analysis'!$B$30:$H$49,4,FALSE)</f>
        <v>0.78248089359200468</v>
      </c>
    </row>
    <row r="163" spans="1:5" x14ac:dyDescent="0.25">
      <c r="A163" s="77" t="s">
        <v>232</v>
      </c>
      <c r="B163" s="77">
        <v>2020</v>
      </c>
      <c r="C163" s="76" t="s">
        <v>440</v>
      </c>
      <c r="D163" s="77" t="s">
        <v>443</v>
      </c>
      <c r="E163" s="218">
        <f>VLOOKUP(C163,'Vertical Analysis'!$B$30:$H$49,4,FALSE)</f>
        <v>7.3318216175359038E-2</v>
      </c>
    </row>
    <row r="164" spans="1:5" x14ac:dyDescent="0.25">
      <c r="A164" s="77" t="s">
        <v>232</v>
      </c>
      <c r="B164" s="77">
        <v>2020</v>
      </c>
      <c r="C164" s="76" t="s">
        <v>441</v>
      </c>
      <c r="D164" s="77" t="s">
        <v>443</v>
      </c>
      <c r="E164" s="218">
        <f>VLOOKUP(C164,'Vertical Analysis'!$B$30:$H$49,4,FALSE)</f>
        <v>0.6328210296464265</v>
      </c>
    </row>
    <row r="165" spans="1:5" x14ac:dyDescent="0.25">
      <c r="A165" s="77" t="s">
        <v>232</v>
      </c>
      <c r="B165" s="77">
        <v>2020</v>
      </c>
      <c r="C165" s="76" t="s">
        <v>442</v>
      </c>
      <c r="D165" s="77" t="s">
        <v>443</v>
      </c>
      <c r="E165" s="218">
        <f>VLOOKUP(C165,'Vertical Analysis'!$B$30:$H$49,4,FALSE)</f>
        <v>3.5945242294448641E-2</v>
      </c>
    </row>
    <row r="166" spans="1:5" x14ac:dyDescent="0.25">
      <c r="A166" s="77" t="s">
        <v>232</v>
      </c>
      <c r="B166" s="77">
        <v>2021</v>
      </c>
      <c r="C166" s="76" t="s">
        <v>436</v>
      </c>
      <c r="D166" s="77" t="s">
        <v>443</v>
      </c>
      <c r="E166" s="218">
        <f>VLOOKUP(C166,'Vertical Analysis'!$B$30:$H$49,5,FALSE)</f>
        <v>1.1157005174951336E-2</v>
      </c>
    </row>
    <row r="167" spans="1:5" x14ac:dyDescent="0.25">
      <c r="A167" s="77" t="s">
        <v>232</v>
      </c>
      <c r="B167" s="77">
        <v>2021</v>
      </c>
      <c r="C167" s="76" t="s">
        <v>437</v>
      </c>
      <c r="D167" s="77" t="s">
        <v>443</v>
      </c>
      <c r="E167" s="218">
        <f>VLOOKUP(C167,'Vertical Analysis'!$B$30:$H$49,5,FALSE)</f>
        <v>2.264349807719698</v>
      </c>
    </row>
    <row r="168" spans="1:5" x14ac:dyDescent="0.25">
      <c r="A168" s="77" t="s">
        <v>232</v>
      </c>
      <c r="B168" s="77">
        <v>2021</v>
      </c>
      <c r="C168" s="76" t="s">
        <v>438</v>
      </c>
      <c r="D168" s="77" t="s">
        <v>443</v>
      </c>
      <c r="E168" s="218">
        <f>VLOOKUP(C168,'Vertical Analysis'!$B$30:$H$49,5,FALSE)</f>
        <v>0.47286711294687367</v>
      </c>
    </row>
    <row r="169" spans="1:5" x14ac:dyDescent="0.25">
      <c r="A169" s="77" t="s">
        <v>232</v>
      </c>
      <c r="B169" s="77">
        <v>2021</v>
      </c>
      <c r="C169" s="76" t="s">
        <v>439</v>
      </c>
      <c r="D169" s="77" t="s">
        <v>443</v>
      </c>
      <c r="E169" s="218">
        <f>VLOOKUP(C169,'Vertical Analysis'!$B$30:$H$49,5,FALSE)</f>
        <v>0.52713288705312633</v>
      </c>
    </row>
    <row r="170" spans="1:5" x14ac:dyDescent="0.25">
      <c r="A170" s="77" t="s">
        <v>232</v>
      </c>
      <c r="B170" s="77">
        <v>2021</v>
      </c>
      <c r="C170" s="76" t="s">
        <v>440</v>
      </c>
      <c r="D170" s="77" t="s">
        <v>443</v>
      </c>
      <c r="E170" s="218">
        <f>VLOOKUP(C170,'Vertical Analysis'!$B$30:$H$49,5,FALSE)</f>
        <v>4.9518112329677635E-2</v>
      </c>
    </row>
    <row r="171" spans="1:5" x14ac:dyDescent="0.25">
      <c r="A171" s="77" t="s">
        <v>232</v>
      </c>
      <c r="B171" s="77">
        <v>2021</v>
      </c>
      <c r="C171" s="76" t="s">
        <v>441</v>
      </c>
      <c r="D171" s="77" t="s">
        <v>443</v>
      </c>
      <c r="E171" s="218">
        <f>VLOOKUP(C171,'Vertical Analysis'!$B$30:$H$49,5,FALSE)</f>
        <v>0.41788918957413473</v>
      </c>
    </row>
    <row r="172" spans="1:5" x14ac:dyDescent="0.25">
      <c r="A172" s="77" t="s">
        <v>232</v>
      </c>
      <c r="B172" s="77">
        <v>2021</v>
      </c>
      <c r="C172" s="76" t="s">
        <v>442</v>
      </c>
      <c r="D172" s="77" t="s">
        <v>443</v>
      </c>
      <c r="E172" s="218">
        <f>VLOOKUP(C172,'Vertical Analysis'!$B$30:$H$49,5,FALSE)</f>
        <v>2.7916251246261216E-2</v>
      </c>
    </row>
    <row r="173" spans="1:5" x14ac:dyDescent="0.25">
      <c r="A173" s="77" t="s">
        <v>232</v>
      </c>
      <c r="B173" s="77">
        <v>2022</v>
      </c>
      <c r="C173" s="76" t="s">
        <v>436</v>
      </c>
      <c r="D173" s="77" t="s">
        <v>443</v>
      </c>
      <c r="E173" s="218">
        <f>VLOOKUP(C173,'Vertical Analysis'!$B$30:$H$49,6,FALSE)</f>
        <v>1.0965935604293047E-2</v>
      </c>
    </row>
    <row r="174" spans="1:5" x14ac:dyDescent="0.25">
      <c r="A174" s="77" t="s">
        <v>232</v>
      </c>
      <c r="B174" s="77">
        <v>2022</v>
      </c>
      <c r="C174" s="76" t="s">
        <v>437</v>
      </c>
      <c r="D174" s="77" t="s">
        <v>443</v>
      </c>
      <c r="E174" s="218">
        <f>VLOOKUP(C174,'Vertical Analysis'!$B$30:$H$49,6,FALSE)</f>
        <v>2.2905739617358845</v>
      </c>
    </row>
    <row r="175" spans="1:5" x14ac:dyDescent="0.25">
      <c r="A175" s="77" t="s">
        <v>232</v>
      </c>
      <c r="B175" s="77">
        <v>2022</v>
      </c>
      <c r="C175" s="76" t="s">
        <v>438</v>
      </c>
      <c r="D175" s="77" t="s">
        <v>443</v>
      </c>
      <c r="E175" s="218">
        <f>VLOOKUP(C175,'Vertical Analysis'!$B$30:$H$49,6,FALSE)</f>
        <v>0.47363509099393375</v>
      </c>
    </row>
    <row r="176" spans="1:5" x14ac:dyDescent="0.25">
      <c r="A176" s="77" t="s">
        <v>232</v>
      </c>
      <c r="B176" s="77">
        <v>2022</v>
      </c>
      <c r="C176" s="76" t="s">
        <v>439</v>
      </c>
      <c r="D176" s="77" t="s">
        <v>443</v>
      </c>
      <c r="E176" s="218">
        <f>VLOOKUP(C176,'Vertical Analysis'!$B$30:$H$49,6,FALSE)</f>
        <v>0.52636490900606625</v>
      </c>
    </row>
    <row r="177" spans="1:5" x14ac:dyDescent="0.25">
      <c r="A177" s="77" t="s">
        <v>232</v>
      </c>
      <c r="B177" s="77">
        <v>2022</v>
      </c>
      <c r="C177" s="76" t="s">
        <v>440</v>
      </c>
      <c r="D177" s="77" t="s">
        <v>443</v>
      </c>
      <c r="E177" s="218">
        <f>VLOOKUP(C177,'Vertical Analysis'!$B$30:$H$49,6,FALSE)</f>
        <v>5.0023331777881472E-2</v>
      </c>
    </row>
    <row r="178" spans="1:5" x14ac:dyDescent="0.25">
      <c r="A178" s="77" t="s">
        <v>232</v>
      </c>
      <c r="B178" s="77">
        <v>2022</v>
      </c>
      <c r="C178" s="76" t="s">
        <v>441</v>
      </c>
      <c r="D178" s="77" t="s">
        <v>443</v>
      </c>
      <c r="E178" s="218">
        <f>VLOOKUP(C178,'Vertical Analysis'!$B$30:$H$49,6,FALSE)</f>
        <v>0.42314512365842277</v>
      </c>
    </row>
    <row r="179" spans="1:5" x14ac:dyDescent="0.25">
      <c r="A179" s="77" t="s">
        <v>232</v>
      </c>
      <c r="B179" s="77">
        <v>2022</v>
      </c>
      <c r="C179" s="76" t="s">
        <v>442</v>
      </c>
      <c r="D179" s="77" t="s">
        <v>443</v>
      </c>
      <c r="E179" s="218">
        <f>VLOOKUP(C179,'Vertical Analysis'!$B$30:$H$49,6,FALSE)</f>
        <v>3.1031264582361176E-2</v>
      </c>
    </row>
    <row r="180" spans="1:5" x14ac:dyDescent="0.25">
      <c r="A180" s="77" t="s">
        <v>232</v>
      </c>
      <c r="B180" s="77">
        <v>2023</v>
      </c>
      <c r="C180" s="76" t="s">
        <v>436</v>
      </c>
      <c r="D180" s="77" t="s">
        <v>443</v>
      </c>
      <c r="E180" s="218">
        <f>VLOOKUP(C180,'Vertical Analysis'!$B$30:$H$49,7,FALSE)</f>
        <v>1.0414358519831598E-2</v>
      </c>
    </row>
    <row r="181" spans="1:5" x14ac:dyDescent="0.25">
      <c r="A181" s="77" t="s">
        <v>232</v>
      </c>
      <c r="B181" s="77">
        <v>2023</v>
      </c>
      <c r="C181" s="76" t="s">
        <v>437</v>
      </c>
      <c r="D181" s="77" t="s">
        <v>443</v>
      </c>
      <c r="E181" s="218">
        <f>VLOOKUP(C181,'Vertical Analysis'!$B$30:$H$49,7,FALSE)</f>
        <v>2.2389541325060933</v>
      </c>
    </row>
    <row r="182" spans="1:5" x14ac:dyDescent="0.25">
      <c r="A182" s="77" t="s">
        <v>232</v>
      </c>
      <c r="B182" s="77">
        <v>2023</v>
      </c>
      <c r="C182" s="76" t="s">
        <v>438</v>
      </c>
      <c r="D182" s="77" t="s">
        <v>443</v>
      </c>
      <c r="E182" s="218">
        <f>VLOOKUP(C182,'Vertical Analysis'!$B$30:$H$49,7,FALSE)</f>
        <v>0.46696210946155553</v>
      </c>
    </row>
    <row r="183" spans="1:5" x14ac:dyDescent="0.25">
      <c r="A183" s="77" t="s">
        <v>232</v>
      </c>
      <c r="B183" s="77">
        <v>2023</v>
      </c>
      <c r="C183" s="76" t="s">
        <v>439</v>
      </c>
      <c r="D183" s="77" t="s">
        <v>443</v>
      </c>
      <c r="E183" s="218">
        <f>VLOOKUP(C183,'Vertical Analysis'!$B$30:$H$49,7,FALSE)</f>
        <v>0.53303789053844453</v>
      </c>
    </row>
    <row r="184" spans="1:5" x14ac:dyDescent="0.25">
      <c r="A184" s="77" t="s">
        <v>232</v>
      </c>
      <c r="B184" s="77">
        <v>2023</v>
      </c>
      <c r="C184" s="76" t="s">
        <v>440</v>
      </c>
      <c r="D184" s="77" t="s">
        <v>443</v>
      </c>
      <c r="E184" s="218">
        <f>VLOOKUP(C184,'Vertical Analysis'!$B$30:$H$49,7,FALSE)</f>
        <v>5.5351207622424105E-2</v>
      </c>
    </row>
    <row r="185" spans="1:5" x14ac:dyDescent="0.25">
      <c r="A185" s="77" t="s">
        <v>232</v>
      </c>
      <c r="B185" s="77">
        <v>2023</v>
      </c>
      <c r="C185" s="76" t="s">
        <v>441</v>
      </c>
      <c r="D185" s="77" t="s">
        <v>443</v>
      </c>
      <c r="E185" s="218">
        <f>VLOOKUP(C185,'Vertical Analysis'!$B$30:$H$49,7,FALSE)</f>
        <v>0.42428539773986262</v>
      </c>
    </row>
    <row r="186" spans="1:5" x14ac:dyDescent="0.25">
      <c r="A186" s="77" t="s">
        <v>232</v>
      </c>
      <c r="B186" s="77">
        <v>2023</v>
      </c>
      <c r="C186" s="76" t="s">
        <v>442</v>
      </c>
      <c r="D186" s="77" t="s">
        <v>443</v>
      </c>
      <c r="E186" s="218">
        <f>VLOOKUP(C186,'Vertical Analysis'!$B$30:$H$49,7,FALSE)</f>
        <v>3.385774429426102E-2</v>
      </c>
    </row>
    <row r="187" spans="1:5" x14ac:dyDescent="0.25">
      <c r="A187" s="77" t="s">
        <v>329</v>
      </c>
      <c r="B187" s="77">
        <v>2019</v>
      </c>
      <c r="C187" s="76" t="s">
        <v>425</v>
      </c>
      <c r="D187" s="77" t="s">
        <v>435</v>
      </c>
      <c r="E187" s="218">
        <f>VLOOKUP(C187,'Vertical Analysis'!$B$52:$H$71,3,FALSE)</f>
        <v>7.5575110470519069E-3</v>
      </c>
    </row>
    <row r="188" spans="1:5" x14ac:dyDescent="0.25">
      <c r="A188" s="77" t="s">
        <v>329</v>
      </c>
      <c r="B188" s="77">
        <v>2019</v>
      </c>
      <c r="C188" s="76" t="s">
        <v>426</v>
      </c>
      <c r="D188" s="77" t="s">
        <v>435</v>
      </c>
      <c r="E188" s="218">
        <f>VLOOKUP(C188,'Vertical Analysis'!$B$52:$H$71,3,FALSE)</f>
        <v>4.4709742267063663E-3</v>
      </c>
    </row>
    <row r="189" spans="1:5" x14ac:dyDescent="0.25">
      <c r="A189" s="77" t="s">
        <v>329</v>
      </c>
      <c r="B189" s="77">
        <v>2019</v>
      </c>
      <c r="C189" s="76" t="s">
        <v>427</v>
      </c>
      <c r="D189" s="77" t="s">
        <v>435</v>
      </c>
      <c r="E189" s="218">
        <f>VLOOKUP(C189,'Vertical Analysis'!$B$52:$H$71,3,FALSE)</f>
        <v>9.8802366819017995E-2</v>
      </c>
    </row>
    <row r="190" spans="1:5" x14ac:dyDescent="0.25">
      <c r="A190" s="77" t="s">
        <v>329</v>
      </c>
      <c r="B190" s="77">
        <v>2019</v>
      </c>
      <c r="C190" s="76" t="s">
        <v>428</v>
      </c>
      <c r="D190" s="77" t="s">
        <v>435</v>
      </c>
      <c r="E190" s="218">
        <f>VLOOKUP(C190,'Vertical Analysis'!$B$52:$H$71,3,FALSE)</f>
        <v>0.15415260103548334</v>
      </c>
    </row>
    <row r="191" spans="1:5" x14ac:dyDescent="0.25">
      <c r="A191" s="77" t="s">
        <v>329</v>
      </c>
      <c r="B191" s="77">
        <v>2019</v>
      </c>
      <c r="C191" s="76" t="s">
        <v>429</v>
      </c>
      <c r="D191" s="77" t="s">
        <v>435</v>
      </c>
      <c r="E191" s="218">
        <f>VLOOKUP(C191,'Vertical Analysis'!$B$52:$H$71,3,FALSE)</f>
        <v>0.39811583758463087</v>
      </c>
    </row>
    <row r="192" spans="1:5" x14ac:dyDescent="0.25">
      <c r="A192" s="77" t="s">
        <v>329</v>
      </c>
      <c r="B192" s="77">
        <v>2019</v>
      </c>
      <c r="C192" s="76" t="s">
        <v>430</v>
      </c>
      <c r="D192" s="77" t="s">
        <v>435</v>
      </c>
      <c r="E192" s="218">
        <f>VLOOKUP(C192,'Vertical Analysis'!$B$52:$H$71,3,FALSE)</f>
        <v>0.18348181266475755</v>
      </c>
    </row>
    <row r="193" spans="1:5" x14ac:dyDescent="0.25">
      <c r="A193" s="77" t="s">
        <v>329</v>
      </c>
      <c r="B193" s="77">
        <v>2019</v>
      </c>
      <c r="C193" s="76" t="s">
        <v>431</v>
      </c>
      <c r="D193" s="77" t="s">
        <v>435</v>
      </c>
      <c r="E193" s="218">
        <f>VLOOKUP(C193,'Vertical Analysis'!$B$52:$H$71,3,FALSE)</f>
        <v>1.0446101765631816E-2</v>
      </c>
    </row>
    <row r="194" spans="1:5" x14ac:dyDescent="0.25">
      <c r="A194" s="77" t="s">
        <v>329</v>
      </c>
      <c r="B194" s="77">
        <v>2019</v>
      </c>
      <c r="C194" s="76" t="s">
        <v>432</v>
      </c>
      <c r="D194" s="77" t="s">
        <v>435</v>
      </c>
      <c r="E194" s="218">
        <f>VLOOKUP(C194,'Vertical Analysis'!$B$52:$H$71,3,FALSE)</f>
        <v>4.261175064954769E-2</v>
      </c>
    </row>
    <row r="195" spans="1:5" x14ac:dyDescent="0.25">
      <c r="A195" s="77" t="s">
        <v>329</v>
      </c>
      <c r="B195" s="77">
        <v>2019</v>
      </c>
      <c r="C195" s="76" t="s">
        <v>433</v>
      </c>
      <c r="D195" s="77" t="s">
        <v>435</v>
      </c>
      <c r="E195" s="218">
        <f>VLOOKUP(C195,'Vertical Analysis'!$B$52:$H$71,3,FALSE)</f>
        <v>0.57492200686529249</v>
      </c>
    </row>
    <row r="196" spans="1:5" x14ac:dyDescent="0.25">
      <c r="A196" s="77" t="s">
        <v>329</v>
      </c>
      <c r="B196" s="77">
        <v>2019</v>
      </c>
      <c r="C196" s="76" t="s">
        <v>434</v>
      </c>
      <c r="D196" s="77" t="s">
        <v>435</v>
      </c>
      <c r="E196" s="218">
        <f>VLOOKUP(C196,'Vertical Analysis'!$B$52:$H$71,3,FALSE)</f>
        <v>0.42507799313470762</v>
      </c>
    </row>
    <row r="197" spans="1:5" x14ac:dyDescent="0.25">
      <c r="A197" s="77" t="s">
        <v>329</v>
      </c>
      <c r="B197" s="77">
        <v>2020</v>
      </c>
      <c r="C197" s="76" t="s">
        <v>425</v>
      </c>
      <c r="D197" s="77" t="s">
        <v>435</v>
      </c>
      <c r="E197" s="218">
        <f>VLOOKUP(C197,'Vertical Analysis'!$B$52:$H$71,4,FALSE)</f>
        <v>1.5669215662587485E-2</v>
      </c>
    </row>
    <row r="198" spans="1:5" x14ac:dyDescent="0.25">
      <c r="A198" s="77" t="s">
        <v>329</v>
      </c>
      <c r="B198" s="77">
        <v>2020</v>
      </c>
      <c r="C198" s="76" t="s">
        <v>426</v>
      </c>
      <c r="D198" s="77" t="s">
        <v>435</v>
      </c>
      <c r="E198" s="218">
        <f>VLOOKUP(C198,'Vertical Analysis'!$B$52:$H$71,4,FALSE)</f>
        <v>9.807558469576148E-3</v>
      </c>
    </row>
    <row r="199" spans="1:5" x14ac:dyDescent="0.25">
      <c r="A199" s="77" t="s">
        <v>329</v>
      </c>
      <c r="B199" s="77">
        <v>2020</v>
      </c>
      <c r="C199" s="76" t="s">
        <v>427</v>
      </c>
      <c r="D199" s="77" t="s">
        <v>435</v>
      </c>
      <c r="E199" s="218">
        <f>VLOOKUP(C199,'Vertical Analysis'!$B$52:$H$71,4,FALSE)</f>
        <v>8.7009742345796059E-2</v>
      </c>
    </row>
    <row r="200" spans="1:5" x14ac:dyDescent="0.25">
      <c r="A200" s="77" t="s">
        <v>329</v>
      </c>
      <c r="B200" s="77">
        <v>2020</v>
      </c>
      <c r="C200" s="76" t="s">
        <v>428</v>
      </c>
      <c r="D200" s="77" t="s">
        <v>435</v>
      </c>
      <c r="E200" s="218">
        <f>VLOOKUP(C200,'Vertical Analysis'!$B$52:$H$71,4,FALSE)</f>
        <v>0.14748434094040946</v>
      </c>
    </row>
    <row r="201" spans="1:5" x14ac:dyDescent="0.25">
      <c r="A201" s="77" t="s">
        <v>329</v>
      </c>
      <c r="B201" s="77">
        <v>2020</v>
      </c>
      <c r="C201" s="76" t="s">
        <v>429</v>
      </c>
      <c r="D201" s="77" t="s">
        <v>435</v>
      </c>
      <c r="E201" s="218">
        <f>VLOOKUP(C201,'Vertical Analysis'!$B$52:$H$71,4,FALSE)</f>
        <v>0.29805185155885011</v>
      </c>
    </row>
    <row r="202" spans="1:5" x14ac:dyDescent="0.25">
      <c r="A202" s="77" t="s">
        <v>329</v>
      </c>
      <c r="B202" s="77">
        <v>2020</v>
      </c>
      <c r="C202" s="76" t="s">
        <v>430</v>
      </c>
      <c r="D202" s="77" t="s">
        <v>435</v>
      </c>
      <c r="E202" s="218">
        <f>VLOOKUP(C202,'Vertical Analysis'!$B$52:$H$71,4,FALSE)</f>
        <v>0.19467372816578127</v>
      </c>
    </row>
    <row r="203" spans="1:5" x14ac:dyDescent="0.25">
      <c r="A203" s="77" t="s">
        <v>329</v>
      </c>
      <c r="B203" s="77">
        <v>2020</v>
      </c>
      <c r="C203" s="76" t="s">
        <v>431</v>
      </c>
      <c r="D203" s="77" t="s">
        <v>435</v>
      </c>
      <c r="E203" s="218">
        <f>VLOOKUP(C203,'Vertical Analysis'!$B$52:$H$71,4,FALSE)</f>
        <v>9.521050330286154E-3</v>
      </c>
    </row>
    <row r="204" spans="1:5" x14ac:dyDescent="0.25">
      <c r="A204" s="77" t="s">
        <v>329</v>
      </c>
      <c r="B204" s="77">
        <v>2020</v>
      </c>
      <c r="C204" s="76" t="s">
        <v>432</v>
      </c>
      <c r="D204" s="77" t="s">
        <v>435</v>
      </c>
      <c r="E204" s="218">
        <f>VLOOKUP(C204,'Vertical Analysis'!$B$52:$H$71,4,FALSE)</f>
        <v>4.9984979703891687E-2</v>
      </c>
    </row>
    <row r="205" spans="1:5" x14ac:dyDescent="0.25">
      <c r="A205" s="77" t="s">
        <v>329</v>
      </c>
      <c r="B205" s="77">
        <v>2020</v>
      </c>
      <c r="C205" s="76" t="s">
        <v>433</v>
      </c>
      <c r="D205" s="77" t="s">
        <v>435</v>
      </c>
      <c r="E205" s="218">
        <f>VLOOKUP(C205,'Vertical Analysis'!$B$52:$H$71,4,FALSE)</f>
        <v>0.47827081647336267</v>
      </c>
    </row>
    <row r="206" spans="1:5" x14ac:dyDescent="0.25">
      <c r="A206" s="77" t="s">
        <v>329</v>
      </c>
      <c r="B206" s="77">
        <v>2020</v>
      </c>
      <c r="C206" s="76" t="s">
        <v>434</v>
      </c>
      <c r="D206" s="77" t="s">
        <v>435</v>
      </c>
      <c r="E206" s="218">
        <f>VLOOKUP(C206,'Vertical Analysis'!$B$52:$H$71,4,FALSE)</f>
        <v>0.52172918352663722</v>
      </c>
    </row>
    <row r="207" spans="1:5" x14ac:dyDescent="0.25">
      <c r="A207" s="77" t="s">
        <v>329</v>
      </c>
      <c r="B207" s="77">
        <v>2021</v>
      </c>
      <c r="C207" s="76" t="s">
        <v>425</v>
      </c>
      <c r="D207" s="77" t="s">
        <v>435</v>
      </c>
      <c r="E207" s="218">
        <f>VLOOKUP(C207,'Vertical Analysis'!$B$52:$H$71,5,FALSE)</f>
        <v>1.3579628897229039E-2</v>
      </c>
    </row>
    <row r="208" spans="1:5" x14ac:dyDescent="0.25">
      <c r="A208" s="77" t="s">
        <v>329</v>
      </c>
      <c r="B208" s="77">
        <v>2021</v>
      </c>
      <c r="C208" s="76" t="s">
        <v>426</v>
      </c>
      <c r="D208" s="77" t="s">
        <v>435</v>
      </c>
      <c r="E208" s="218">
        <f>VLOOKUP(C208,'Vertical Analysis'!$B$52:$H$71,5,FALSE)</f>
        <v>1.7403681895579753E-2</v>
      </c>
    </row>
    <row r="209" spans="1:5" x14ac:dyDescent="0.25">
      <c r="A209" s="77" t="s">
        <v>329</v>
      </c>
      <c r="B209" s="77">
        <v>2021</v>
      </c>
      <c r="C209" s="76" t="s">
        <v>427</v>
      </c>
      <c r="D209" s="77" t="s">
        <v>435</v>
      </c>
      <c r="E209" s="218">
        <f>VLOOKUP(C209,'Vertical Analysis'!$B$52:$H$71,5,FALSE)</f>
        <v>5.1772219932830169E-2</v>
      </c>
    </row>
    <row r="210" spans="1:5" x14ac:dyDescent="0.25">
      <c r="A210" s="77" t="s">
        <v>329</v>
      </c>
      <c r="B210" s="77">
        <v>2021</v>
      </c>
      <c r="C210" s="76" t="s">
        <v>428</v>
      </c>
      <c r="D210" s="77" t="s">
        <v>435</v>
      </c>
      <c r="E210" s="218">
        <f>VLOOKUP(C210,'Vertical Analysis'!$B$52:$H$71,5,FALSE)</f>
        <v>0.15988376648938477</v>
      </c>
    </row>
    <row r="211" spans="1:5" x14ac:dyDescent="0.25">
      <c r="A211" s="77" t="s">
        <v>329</v>
      </c>
      <c r="B211" s="77">
        <v>2021</v>
      </c>
      <c r="C211" s="76" t="s">
        <v>429</v>
      </c>
      <c r="D211" s="77" t="s">
        <v>435</v>
      </c>
      <c r="E211" s="218">
        <f>VLOOKUP(C211,'Vertical Analysis'!$B$52:$H$71,5,FALSE)</f>
        <v>0.38243848833746807</v>
      </c>
    </row>
    <row r="212" spans="1:5" x14ac:dyDescent="0.25">
      <c r="A212" s="77" t="s">
        <v>329</v>
      </c>
      <c r="B212" s="77">
        <v>2021</v>
      </c>
      <c r="C212" s="76" t="s">
        <v>430</v>
      </c>
      <c r="D212" s="77" t="s">
        <v>435</v>
      </c>
      <c r="E212" s="218">
        <f>VLOOKUP(C212,'Vertical Analysis'!$B$52:$H$71,5,FALSE)</f>
        <v>0.16702113831031803</v>
      </c>
    </row>
    <row r="213" spans="1:5" x14ac:dyDescent="0.25">
      <c r="A213" s="77" t="s">
        <v>329</v>
      </c>
      <c r="B213" s="77">
        <v>2021</v>
      </c>
      <c r="C213" s="76" t="s">
        <v>431</v>
      </c>
      <c r="D213" s="77" t="s">
        <v>435</v>
      </c>
      <c r="E213" s="218">
        <f>VLOOKUP(C213,'Vertical Analysis'!$B$52:$H$71,5,FALSE)</f>
        <v>1.2351654308559038E-2</v>
      </c>
    </row>
    <row r="214" spans="1:5" x14ac:dyDescent="0.25">
      <c r="A214" s="77" t="s">
        <v>329</v>
      </c>
      <c r="B214" s="77">
        <v>2021</v>
      </c>
      <c r="C214" s="76" t="s">
        <v>432</v>
      </c>
      <c r="D214" s="77" t="s">
        <v>435</v>
      </c>
      <c r="E214" s="218">
        <f>VLOOKUP(C214,'Vertical Analysis'!$B$52:$H$71,5,FALSE)</f>
        <v>3.5688702910355093E-2</v>
      </c>
    </row>
    <row r="215" spans="1:5" x14ac:dyDescent="0.25">
      <c r="A215" s="77" t="s">
        <v>329</v>
      </c>
      <c r="B215" s="77">
        <v>2021</v>
      </c>
      <c r="C215" s="76" t="s">
        <v>433</v>
      </c>
      <c r="D215" s="77" t="s">
        <v>435</v>
      </c>
      <c r="E215" s="218">
        <f>VLOOKUP(C215,'Vertical Analysis'!$B$52:$H$71,5,FALSE)</f>
        <v>0.55970473295701262</v>
      </c>
    </row>
    <row r="216" spans="1:5" x14ac:dyDescent="0.25">
      <c r="A216" s="77" t="s">
        <v>329</v>
      </c>
      <c r="B216" s="77">
        <v>2021</v>
      </c>
      <c r="C216" s="76" t="s">
        <v>434</v>
      </c>
      <c r="D216" s="77" t="s">
        <v>435</v>
      </c>
      <c r="E216" s="218">
        <f>VLOOKUP(C216,'Vertical Analysis'!$B$52:$H$71,5,FALSE)</f>
        <v>0.44029526704298738</v>
      </c>
    </row>
    <row r="217" spans="1:5" x14ac:dyDescent="0.25">
      <c r="A217" s="77" t="s">
        <v>329</v>
      </c>
      <c r="B217" s="77">
        <v>2022</v>
      </c>
      <c r="C217" s="76" t="s">
        <v>425</v>
      </c>
      <c r="D217" s="77" t="s">
        <v>435</v>
      </c>
      <c r="E217" s="218">
        <f>VLOOKUP(C217,'Vertical Analysis'!$B$52:$H$71,6,FALSE)</f>
        <v>1.363503528421519E-2</v>
      </c>
    </row>
    <row r="218" spans="1:5" x14ac:dyDescent="0.25">
      <c r="A218" s="77" t="s">
        <v>329</v>
      </c>
      <c r="B218" s="77">
        <v>2022</v>
      </c>
      <c r="C218" s="76" t="s">
        <v>426</v>
      </c>
      <c r="D218" s="77" t="s">
        <v>435</v>
      </c>
      <c r="E218" s="218">
        <f>VLOOKUP(C218,'Vertical Analysis'!$B$52:$H$71,6,FALSE)</f>
        <v>1.8492363973224863E-2</v>
      </c>
    </row>
    <row r="219" spans="1:5" x14ac:dyDescent="0.25">
      <c r="A219" s="77" t="s">
        <v>329</v>
      </c>
      <c r="B219" s="77">
        <v>2022</v>
      </c>
      <c r="C219" s="76" t="s">
        <v>427</v>
      </c>
      <c r="D219" s="77" t="s">
        <v>435</v>
      </c>
      <c r="E219" s="218">
        <f>VLOOKUP(C219,'Vertical Analysis'!$B$52:$H$71,6,FALSE)</f>
        <v>5.2598674918779967E-2</v>
      </c>
    </row>
    <row r="220" spans="1:5" x14ac:dyDescent="0.25">
      <c r="A220" s="77" t="s">
        <v>329</v>
      </c>
      <c r="B220" s="77">
        <v>2022</v>
      </c>
      <c r="C220" s="76" t="s">
        <v>428</v>
      </c>
      <c r="D220" s="77" t="s">
        <v>435</v>
      </c>
      <c r="E220" s="218">
        <f>VLOOKUP(C220,'Vertical Analysis'!$B$52:$H$71,6,FALSE)</f>
        <v>0.15559162621606198</v>
      </c>
    </row>
    <row r="221" spans="1:5" x14ac:dyDescent="0.25">
      <c r="A221" s="77" t="s">
        <v>329</v>
      </c>
      <c r="B221" s="77">
        <v>2022</v>
      </c>
      <c r="C221" s="76" t="s">
        <v>429</v>
      </c>
      <c r="D221" s="77" t="s">
        <v>435</v>
      </c>
      <c r="E221" s="218">
        <f>VLOOKUP(C221,'Vertical Analysis'!$B$52:$H$71,6,FALSE)</f>
        <v>0.50552605594190414</v>
      </c>
    </row>
    <row r="222" spans="1:5" x14ac:dyDescent="0.25">
      <c r="A222" s="77" t="s">
        <v>329</v>
      </c>
      <c r="B222" s="77">
        <v>2022</v>
      </c>
      <c r="C222" s="76" t="s">
        <v>430</v>
      </c>
      <c r="D222" s="77" t="s">
        <v>435</v>
      </c>
      <c r="E222" s="218">
        <f>VLOOKUP(C222,'Vertical Analysis'!$B$52:$H$71,6,FALSE)</f>
        <v>0.16019741903027632</v>
      </c>
    </row>
    <row r="223" spans="1:5" x14ac:dyDescent="0.25">
      <c r="A223" s="77" t="s">
        <v>329</v>
      </c>
      <c r="B223" s="77">
        <v>2022</v>
      </c>
      <c r="C223" s="76" t="s">
        <v>431</v>
      </c>
      <c r="D223" s="77" t="s">
        <v>435</v>
      </c>
      <c r="E223" s="218">
        <f>VLOOKUP(C223,'Vertical Analysis'!$B$52:$H$71,6,FALSE)</f>
        <v>8.0377515460501956E-3</v>
      </c>
    </row>
    <row r="224" spans="1:5" x14ac:dyDescent="0.25">
      <c r="A224" s="77" t="s">
        <v>329</v>
      </c>
      <c r="B224" s="77">
        <v>2022</v>
      </c>
      <c r="C224" s="76" t="s">
        <v>432</v>
      </c>
      <c r="D224" s="77" t="s">
        <v>435</v>
      </c>
      <c r="E224" s="218">
        <f>VLOOKUP(C224,'Vertical Analysis'!$B$52:$H$71,6,FALSE)</f>
        <v>2.4215008632808913E-2</v>
      </c>
    </row>
    <row r="225" spans="1:5" x14ac:dyDescent="0.25">
      <c r="A225" s="77" t="s">
        <v>329</v>
      </c>
      <c r="B225" s="77">
        <v>2022</v>
      </c>
      <c r="C225" s="76" t="s">
        <v>433</v>
      </c>
      <c r="D225" s="77" t="s">
        <v>435</v>
      </c>
      <c r="E225" s="218">
        <f>VLOOKUP(C225,'Vertical Analysis'!$B$52:$H$71,6,FALSE)</f>
        <v>0.64859542855933439</v>
      </c>
    </row>
    <row r="226" spans="1:5" x14ac:dyDescent="0.25">
      <c r="A226" s="77" t="s">
        <v>329</v>
      </c>
      <c r="B226" s="77">
        <v>2022</v>
      </c>
      <c r="C226" s="76" t="s">
        <v>434</v>
      </c>
      <c r="D226" s="77" t="s">
        <v>435</v>
      </c>
      <c r="E226" s="218">
        <f>VLOOKUP(C226,'Vertical Analysis'!$B$52:$H$71,6,FALSE)</f>
        <v>0.35140457144066567</v>
      </c>
    </row>
    <row r="227" spans="1:5" x14ac:dyDescent="0.25">
      <c r="A227" s="77" t="s">
        <v>329</v>
      </c>
      <c r="B227" s="77">
        <v>2023</v>
      </c>
      <c r="C227" s="76" t="s">
        <v>425</v>
      </c>
      <c r="D227" s="77" t="s">
        <v>435</v>
      </c>
      <c r="E227" s="218">
        <f>VLOOKUP(C227,'Vertical Analysis'!$B$52:$H$71,7,FALSE)</f>
        <v>1.2825930453034451E-2</v>
      </c>
    </row>
    <row r="228" spans="1:5" x14ac:dyDescent="0.25">
      <c r="A228" s="77" t="s">
        <v>329</v>
      </c>
      <c r="B228" s="77">
        <v>2023</v>
      </c>
      <c r="C228" s="76" t="s">
        <v>426</v>
      </c>
      <c r="D228" s="77" t="s">
        <v>435</v>
      </c>
      <c r="E228" s="218">
        <f>VLOOKUP(C228,'Vertical Analysis'!$B$52:$H$71,7,FALSE)</f>
        <v>7.1456976777398004E-3</v>
      </c>
    </row>
    <row r="229" spans="1:5" x14ac:dyDescent="0.25">
      <c r="A229" s="77" t="s">
        <v>329</v>
      </c>
      <c r="B229" s="77">
        <v>2023</v>
      </c>
      <c r="C229" s="76" t="s">
        <v>427</v>
      </c>
      <c r="D229" s="77" t="s">
        <v>435</v>
      </c>
      <c r="E229" s="218">
        <f>VLOOKUP(C229,'Vertical Analysis'!$B$52:$H$71,7,FALSE)</f>
        <v>6.2159587004014104E-2</v>
      </c>
    </row>
    <row r="230" spans="1:5" x14ac:dyDescent="0.25">
      <c r="A230" s="77" t="s">
        <v>329</v>
      </c>
      <c r="B230" s="77">
        <v>2023</v>
      </c>
      <c r="C230" s="76" t="s">
        <v>428</v>
      </c>
      <c r="D230" s="77" t="s">
        <v>435</v>
      </c>
      <c r="E230" s="218">
        <f>VLOOKUP(C230,'Vertical Analysis'!$B$52:$H$71,7,FALSE)</f>
        <v>0.14824557998648052</v>
      </c>
    </row>
    <row r="231" spans="1:5" x14ac:dyDescent="0.25">
      <c r="A231" s="77" t="s">
        <v>329</v>
      </c>
      <c r="B231" s="77">
        <v>2023</v>
      </c>
      <c r="C231" s="76" t="s">
        <v>429</v>
      </c>
      <c r="D231" s="77" t="s">
        <v>435</v>
      </c>
      <c r="E231" s="218">
        <f>VLOOKUP(C231,'Vertical Analysis'!$B$52:$H$71,7,FALSE)</f>
        <v>0.45827233332625383</v>
      </c>
    </row>
    <row r="232" spans="1:5" x14ac:dyDescent="0.25">
      <c r="A232" s="77" t="s">
        <v>329</v>
      </c>
      <c r="B232" s="77">
        <v>2023</v>
      </c>
      <c r="C232" s="76" t="s">
        <v>430</v>
      </c>
      <c r="D232" s="77" t="s">
        <v>435</v>
      </c>
      <c r="E232" s="218">
        <f>VLOOKUP(C232,'Vertical Analysis'!$B$52:$H$71,7,FALSE)</f>
        <v>0.16387574088002596</v>
      </c>
    </row>
    <row r="233" spans="1:5" x14ac:dyDescent="0.25">
      <c r="A233" s="77" t="s">
        <v>329</v>
      </c>
      <c r="B233" s="77">
        <v>2023</v>
      </c>
      <c r="C233" s="76" t="s">
        <v>431</v>
      </c>
      <c r="D233" s="77" t="s">
        <v>435</v>
      </c>
      <c r="E233" s="218">
        <f>VLOOKUP(C233,'Vertical Analysis'!$B$52:$H$71,7,FALSE)</f>
        <v>6.2888291440762198E-3</v>
      </c>
    </row>
    <row r="234" spans="1:5" x14ac:dyDescent="0.25">
      <c r="A234" s="77" t="s">
        <v>329</v>
      </c>
      <c r="B234" s="77">
        <v>2023</v>
      </c>
      <c r="C234" s="76" t="s">
        <v>432</v>
      </c>
      <c r="D234" s="77" t="s">
        <v>435</v>
      </c>
      <c r="E234" s="218">
        <f>VLOOKUP(C234,'Vertical Analysis'!$B$52:$H$71,7,FALSE)</f>
        <v>2.0375894310759122E-2</v>
      </c>
    </row>
    <row r="235" spans="1:5" x14ac:dyDescent="0.25">
      <c r="A235" s="77" t="s">
        <v>329</v>
      </c>
      <c r="B235" s="77">
        <v>2023</v>
      </c>
      <c r="C235" s="76" t="s">
        <v>433</v>
      </c>
      <c r="D235" s="77" t="s">
        <v>435</v>
      </c>
      <c r="E235" s="218">
        <f>VLOOKUP(C235,'Vertical Analysis'!$B$52:$H$71,7,FALSE)</f>
        <v>0.68882050215425539</v>
      </c>
    </row>
    <row r="236" spans="1:5" x14ac:dyDescent="0.25">
      <c r="A236" s="77" t="s">
        <v>329</v>
      </c>
      <c r="B236" s="77">
        <v>2023</v>
      </c>
      <c r="C236" s="76" t="s">
        <v>434</v>
      </c>
      <c r="D236" s="77" t="s">
        <v>435</v>
      </c>
      <c r="E236" s="218">
        <f>VLOOKUP(C236,'Vertical Analysis'!$B$52:$H$71,7,FALSE)</f>
        <v>0.31117949784574467</v>
      </c>
    </row>
    <row r="237" spans="1:5" x14ac:dyDescent="0.25">
      <c r="A237" s="77" t="s">
        <v>329</v>
      </c>
      <c r="B237" s="77">
        <v>2019</v>
      </c>
      <c r="C237" s="76" t="s">
        <v>436</v>
      </c>
      <c r="D237" s="77" t="s">
        <v>443</v>
      </c>
      <c r="E237" s="218">
        <f>VLOOKUP(C237,'Vertical Analysis'!$B$52:$H$71,3,FALSE)</f>
        <v>6.3683037806733539E-2</v>
      </c>
    </row>
    <row r="238" spans="1:5" x14ac:dyDescent="0.25">
      <c r="A238" s="77" t="s">
        <v>329</v>
      </c>
      <c r="B238" s="77">
        <v>2019</v>
      </c>
      <c r="C238" s="76" t="s">
        <v>437</v>
      </c>
      <c r="D238" s="77" t="s">
        <v>443</v>
      </c>
      <c r="E238" s="218">
        <f>VLOOKUP(C238,'Vertical Analysis'!$B$52:$H$71,3,FALSE)</f>
        <v>2.041787148739175</v>
      </c>
    </row>
    <row r="239" spans="1:5" x14ac:dyDescent="0.25">
      <c r="A239" s="77" t="s">
        <v>329</v>
      </c>
      <c r="B239" s="77">
        <v>2019</v>
      </c>
      <c r="C239" s="76" t="s">
        <v>438</v>
      </c>
      <c r="D239" s="77" t="s">
        <v>443</v>
      </c>
      <c r="E239" s="218">
        <f>VLOOKUP(C239,'Vertical Analysis'!$B$52:$H$71,3,FALSE)</f>
        <v>4.0838915769510882E-2</v>
      </c>
    </row>
    <row r="240" spans="1:5" x14ac:dyDescent="0.25">
      <c r="A240" s="77" t="s">
        <v>329</v>
      </c>
      <c r="B240" s="77">
        <v>2019</v>
      </c>
      <c r="C240" s="76" t="s">
        <v>439</v>
      </c>
      <c r="D240" s="77" t="s">
        <v>443</v>
      </c>
      <c r="E240" s="218">
        <f>VLOOKUP(C240,'Vertical Analysis'!$B$52:$H$71,3,FALSE)</f>
        <v>0.95916108423048907</v>
      </c>
    </row>
    <row r="241" spans="1:5" x14ac:dyDescent="0.25">
      <c r="A241" s="77" t="s">
        <v>329</v>
      </c>
      <c r="B241" s="77">
        <v>2019</v>
      </c>
      <c r="C241" s="76" t="s">
        <v>440</v>
      </c>
      <c r="D241" s="77" t="s">
        <v>443</v>
      </c>
      <c r="E241" s="218">
        <f>VLOOKUP(C241,'Vertical Analysis'!$B$52:$H$71,3,FALSE)</f>
        <v>0.18902645678148819</v>
      </c>
    </row>
    <row r="242" spans="1:5" x14ac:dyDescent="0.25">
      <c r="A242" s="77" t="s">
        <v>329</v>
      </c>
      <c r="B242" s="77">
        <v>2019</v>
      </c>
      <c r="C242" s="76" t="s">
        <v>441</v>
      </c>
      <c r="D242" s="77" t="s">
        <v>443</v>
      </c>
      <c r="E242" s="218">
        <f>VLOOKUP(C242,'Vertical Analysis'!$B$52:$H$71,3,FALSE)</f>
        <v>0.52474779887365786</v>
      </c>
    </row>
    <row r="243" spans="1:5" x14ac:dyDescent="0.25">
      <c r="A243" s="77" t="s">
        <v>329</v>
      </c>
      <c r="B243" s="77">
        <v>2019</v>
      </c>
      <c r="C243" s="76" t="s">
        <v>442</v>
      </c>
      <c r="D243" s="77" t="s">
        <v>443</v>
      </c>
      <c r="E243" s="218">
        <f>VLOOKUP(C243,'Vertical Analysis'!$B$52:$H$71,3,FALSE)</f>
        <v>7.1438357646074743E-2</v>
      </c>
    </row>
    <row r="244" spans="1:5" x14ac:dyDescent="0.25">
      <c r="A244" s="77" t="s">
        <v>329</v>
      </c>
      <c r="B244" s="77">
        <v>2020</v>
      </c>
      <c r="C244" s="76" t="s">
        <v>436</v>
      </c>
      <c r="D244" s="77" t="s">
        <v>443</v>
      </c>
      <c r="E244" s="218">
        <f>VLOOKUP(C244,'Vertical Analysis'!$B$52:$H$71,4,FALSE)</f>
        <v>6.5163360129803075E-2</v>
      </c>
    </row>
    <row r="245" spans="1:5" x14ac:dyDescent="0.25">
      <c r="A245" s="77" t="s">
        <v>329</v>
      </c>
      <c r="B245" s="77">
        <v>2020</v>
      </c>
      <c r="C245" s="76" t="s">
        <v>437</v>
      </c>
      <c r="D245" s="77" t="s">
        <v>443</v>
      </c>
      <c r="E245" s="218">
        <f>VLOOKUP(C245,'Vertical Analysis'!$B$52:$H$71,4,FALSE)</f>
        <v>2.4493731101113649</v>
      </c>
    </row>
    <row r="246" spans="1:5" x14ac:dyDescent="0.25">
      <c r="A246" s="77" t="s">
        <v>329</v>
      </c>
      <c r="B246" s="77">
        <v>2020</v>
      </c>
      <c r="C246" s="76" t="s">
        <v>438</v>
      </c>
      <c r="D246" s="77" t="s">
        <v>443</v>
      </c>
      <c r="E246" s="218">
        <f>VLOOKUP(C246,'Vertical Analysis'!$B$52:$H$71,4,FALSE)</f>
        <v>9.1422671288443086E-2</v>
      </c>
    </row>
    <row r="247" spans="1:5" x14ac:dyDescent="0.25">
      <c r="A247" s="77" t="s">
        <v>329</v>
      </c>
      <c r="B247" s="77">
        <v>2020</v>
      </c>
      <c r="C247" s="76" t="s">
        <v>439</v>
      </c>
      <c r="D247" s="77" t="s">
        <v>443</v>
      </c>
      <c r="E247" s="218">
        <f>VLOOKUP(C247,'Vertical Analysis'!$B$52:$H$71,4,FALSE)</f>
        <v>0.90857732871155683</v>
      </c>
    </row>
    <row r="248" spans="1:5" x14ac:dyDescent="0.25">
      <c r="A248" s="77" t="s">
        <v>329</v>
      </c>
      <c r="B248" s="77">
        <v>2020</v>
      </c>
      <c r="C248" s="76" t="s">
        <v>440</v>
      </c>
      <c r="D248" s="77" t="s">
        <v>443</v>
      </c>
      <c r="E248" s="218">
        <f>VLOOKUP(C248,'Vertical Analysis'!$B$52:$H$71,4,FALSE)</f>
        <v>0.17225827863411755</v>
      </c>
    </row>
    <row r="249" spans="1:5" x14ac:dyDescent="0.25">
      <c r="A249" s="77" t="s">
        <v>329</v>
      </c>
      <c r="B249" s="77">
        <v>2020</v>
      </c>
      <c r="C249" s="76" t="s">
        <v>441</v>
      </c>
      <c r="D249" s="77" t="s">
        <v>443</v>
      </c>
      <c r="E249" s="218">
        <f>VLOOKUP(C249,'Vertical Analysis'!$B$52:$H$71,4,FALSE)</f>
        <v>0.54655579320008851</v>
      </c>
    </row>
    <row r="250" spans="1:5" x14ac:dyDescent="0.25">
      <c r="A250" s="77" t="s">
        <v>329</v>
      </c>
      <c r="B250" s="77">
        <v>2020</v>
      </c>
      <c r="C250" s="76" t="s">
        <v>442</v>
      </c>
      <c r="D250" s="77" t="s">
        <v>443</v>
      </c>
      <c r="E250" s="218">
        <f>VLOOKUP(C250,'Vertical Analysis'!$B$52:$H$71,4,FALSE)</f>
        <v>8.8420974998156196E-2</v>
      </c>
    </row>
    <row r="251" spans="1:5" x14ac:dyDescent="0.25">
      <c r="A251" s="77" t="s">
        <v>329</v>
      </c>
      <c r="B251" s="77">
        <v>2021</v>
      </c>
      <c r="C251" s="76" t="s">
        <v>436</v>
      </c>
      <c r="D251" s="77" t="s">
        <v>443</v>
      </c>
      <c r="E251" s="218">
        <f>VLOOKUP(C251,'Vertical Analysis'!$B$52:$H$71,5,FALSE)</f>
        <v>5.6163029765706682E-2</v>
      </c>
    </row>
    <row r="252" spans="1:5" x14ac:dyDescent="0.25">
      <c r="A252" s="77" t="s">
        <v>329</v>
      </c>
      <c r="B252" s="77">
        <v>2021</v>
      </c>
      <c r="C252" s="76" t="s">
        <v>437</v>
      </c>
      <c r="D252" s="77" t="s">
        <v>443</v>
      </c>
      <c r="E252" s="218">
        <f>VLOOKUP(C252,'Vertical Analysis'!$B$52:$H$71,5,FALSE)</f>
        <v>2.4469145924096969</v>
      </c>
    </row>
    <row r="253" spans="1:5" x14ac:dyDescent="0.25">
      <c r="A253" s="77" t="s">
        <v>329</v>
      </c>
      <c r="B253" s="77">
        <v>2021</v>
      </c>
      <c r="C253" s="76" t="s">
        <v>438</v>
      </c>
      <c r="D253" s="77" t="s">
        <v>443</v>
      </c>
      <c r="E253" s="218">
        <f>VLOOKUP(C253,'Vertical Analysis'!$B$52:$H$71,5,FALSE)</f>
        <v>6.759646764604009E-2</v>
      </c>
    </row>
    <row r="254" spans="1:5" x14ac:dyDescent="0.25">
      <c r="A254" s="77" t="s">
        <v>329</v>
      </c>
      <c r="B254" s="77">
        <v>2021</v>
      </c>
      <c r="C254" s="76" t="s">
        <v>439</v>
      </c>
      <c r="D254" s="77" t="s">
        <v>443</v>
      </c>
      <c r="E254" s="218">
        <f>VLOOKUP(C254,'Vertical Analysis'!$B$52:$H$71,5,FALSE)</f>
        <v>0.93240353235396001</v>
      </c>
    </row>
    <row r="255" spans="1:5" x14ac:dyDescent="0.25">
      <c r="A255" s="77" t="s">
        <v>329</v>
      </c>
      <c r="B255" s="77">
        <v>2021</v>
      </c>
      <c r="C255" s="76" t="s">
        <v>440</v>
      </c>
      <c r="D255" s="77" t="s">
        <v>443</v>
      </c>
      <c r="E255" s="218">
        <f>VLOOKUP(C255,'Vertical Analysis'!$B$52:$H$71,5,FALSE)</f>
        <v>0.16176503300062603</v>
      </c>
    </row>
    <row r="256" spans="1:5" x14ac:dyDescent="0.25">
      <c r="A256" s="77" t="s">
        <v>329</v>
      </c>
      <c r="B256" s="77">
        <v>2021</v>
      </c>
      <c r="C256" s="76" t="s">
        <v>441</v>
      </c>
      <c r="D256" s="77" t="s">
        <v>443</v>
      </c>
      <c r="E256" s="218">
        <f>VLOOKUP(C256,'Vertical Analysis'!$B$52:$H$71,5,FALSE)</f>
        <v>0.60861607100298398</v>
      </c>
    </row>
    <row r="257" spans="1:5" x14ac:dyDescent="0.25">
      <c r="A257" s="77" t="s">
        <v>329</v>
      </c>
      <c r="B257" s="77">
        <v>2021</v>
      </c>
      <c r="C257" s="76" t="s">
        <v>442</v>
      </c>
      <c r="D257" s="77" t="s">
        <v>443</v>
      </c>
      <c r="E257" s="218">
        <f>VLOOKUP(C257,'Vertical Analysis'!$B$52:$H$71,5,FALSE)</f>
        <v>5.0347801494164117E-2</v>
      </c>
    </row>
    <row r="258" spans="1:5" x14ac:dyDescent="0.25">
      <c r="A258" s="77" t="s">
        <v>329</v>
      </c>
      <c r="B258" s="77">
        <v>2022</v>
      </c>
      <c r="C258" s="76" t="s">
        <v>436</v>
      </c>
      <c r="D258" s="77" t="s">
        <v>443</v>
      </c>
      <c r="E258" s="218">
        <f>VLOOKUP(C258,'Vertical Analysis'!$B$52:$H$71,6,FALSE)</f>
        <v>4.5768740874211684E-2</v>
      </c>
    </row>
    <row r="259" spans="1:5" x14ac:dyDescent="0.25">
      <c r="A259" s="77" t="s">
        <v>329</v>
      </c>
      <c r="B259" s="77">
        <v>2022</v>
      </c>
      <c r="C259" s="76" t="s">
        <v>437</v>
      </c>
      <c r="D259" s="77" t="s">
        <v>443</v>
      </c>
      <c r="E259" s="218">
        <f>VLOOKUP(C259,'Vertical Analysis'!$B$52:$H$71,6,FALSE)</f>
        <v>2.1803126326799007</v>
      </c>
    </row>
    <row r="260" spans="1:5" x14ac:dyDescent="0.25">
      <c r="A260" s="77" t="s">
        <v>329</v>
      </c>
      <c r="B260" s="77">
        <v>2022</v>
      </c>
      <c r="C260" s="76" t="s">
        <v>438</v>
      </c>
      <c r="D260" s="77" t="s">
        <v>443</v>
      </c>
      <c r="E260" s="218">
        <f>VLOOKUP(C260,'Vertical Analysis'!$B$52:$H$71,6,FALSE)</f>
        <v>0.13983555458904182</v>
      </c>
    </row>
    <row r="261" spans="1:5" x14ac:dyDescent="0.25">
      <c r="A261" s="77" t="s">
        <v>329</v>
      </c>
      <c r="B261" s="77">
        <v>2022</v>
      </c>
      <c r="C261" s="76" t="s">
        <v>439</v>
      </c>
      <c r="D261" s="77" t="s">
        <v>443</v>
      </c>
      <c r="E261" s="218">
        <f>VLOOKUP(C261,'Vertical Analysis'!$B$52:$H$71,6,FALSE)</f>
        <v>0.86016444541095816</v>
      </c>
    </row>
    <row r="262" spans="1:5" x14ac:dyDescent="0.25">
      <c r="A262" s="77" t="s">
        <v>329</v>
      </c>
      <c r="B262" s="77">
        <v>2022</v>
      </c>
      <c r="C262" s="76" t="s">
        <v>440</v>
      </c>
      <c r="D262" s="77" t="s">
        <v>443</v>
      </c>
      <c r="E262" s="218">
        <f>VLOOKUP(C262,'Vertical Analysis'!$B$52:$H$71,6,FALSE)</f>
        <v>0.26668012882247555</v>
      </c>
    </row>
    <row r="263" spans="1:5" x14ac:dyDescent="0.25">
      <c r="A263" s="77" t="s">
        <v>329</v>
      </c>
      <c r="B263" s="77">
        <v>2022</v>
      </c>
      <c r="C263" s="76" t="s">
        <v>441</v>
      </c>
      <c r="D263" s="77" t="s">
        <v>443</v>
      </c>
      <c r="E263" s="218">
        <f>VLOOKUP(C263,'Vertical Analysis'!$B$52:$H$71,6,FALSE)</f>
        <v>0.52242225605020343</v>
      </c>
    </row>
    <row r="264" spans="1:5" x14ac:dyDescent="0.25">
      <c r="A264" s="77" t="s">
        <v>329</v>
      </c>
      <c r="B264" s="77">
        <v>2022</v>
      </c>
      <c r="C264" s="76" t="s">
        <v>442</v>
      </c>
      <c r="D264" s="77" t="s">
        <v>443</v>
      </c>
      <c r="E264" s="218">
        <f>VLOOKUP(C264,'Vertical Analysis'!$B$52:$H$71,6,FALSE)</f>
        <v>2.3667505462528604E-2</v>
      </c>
    </row>
    <row r="265" spans="1:5" x14ac:dyDescent="0.25">
      <c r="A265" s="77" t="s">
        <v>329</v>
      </c>
      <c r="B265" s="77">
        <v>2023</v>
      </c>
      <c r="C265" s="76" t="s">
        <v>436</v>
      </c>
      <c r="D265" s="77" t="s">
        <v>443</v>
      </c>
      <c r="E265" s="218">
        <f>VLOOKUP(C265,'Vertical Analysis'!$B$52:$H$71,7,FALSE)</f>
        <v>4.2056141316990044E-2</v>
      </c>
    </row>
    <row r="266" spans="1:5" x14ac:dyDescent="0.25">
      <c r="A266" s="77" t="s">
        <v>329</v>
      </c>
      <c r="B266" s="77">
        <v>2023</v>
      </c>
      <c r="C266" s="76" t="s">
        <v>437</v>
      </c>
      <c r="D266" s="77" t="s">
        <v>443</v>
      </c>
      <c r="E266" s="218">
        <f>VLOOKUP(C266,'Vertical Analysis'!$B$52:$H$71,7,FALSE)</f>
        <v>2.2410549402554989</v>
      </c>
    </row>
    <row r="267" spans="1:5" x14ac:dyDescent="0.25">
      <c r="A267" s="77" t="s">
        <v>329</v>
      </c>
      <c r="B267" s="77">
        <v>2023</v>
      </c>
      <c r="C267" s="76" t="s">
        <v>438</v>
      </c>
      <c r="D267" s="77" t="s">
        <v>443</v>
      </c>
      <c r="E267" s="218">
        <f>VLOOKUP(C267,'Vertical Analysis'!$B$52:$H$71,7,FALSE)</f>
        <v>0.143251506074143</v>
      </c>
    </row>
    <row r="268" spans="1:5" x14ac:dyDescent="0.25">
      <c r="A268" s="77" t="s">
        <v>329</v>
      </c>
      <c r="B268" s="77">
        <v>2023</v>
      </c>
      <c r="C268" s="76" t="s">
        <v>439</v>
      </c>
      <c r="D268" s="77" t="s">
        <v>443</v>
      </c>
      <c r="E268" s="218">
        <f>VLOOKUP(C268,'Vertical Analysis'!$B$52:$H$71,7,FALSE)</f>
        <v>0.85674849392585706</v>
      </c>
    </row>
    <row r="269" spans="1:5" x14ac:dyDescent="0.25">
      <c r="A269" s="77" t="s">
        <v>329</v>
      </c>
      <c r="B269" s="77">
        <v>2023</v>
      </c>
      <c r="C269" s="76" t="s">
        <v>440</v>
      </c>
      <c r="D269" s="77" t="s">
        <v>443</v>
      </c>
      <c r="E269" s="218">
        <f>VLOOKUP(C269,'Vertical Analysis'!$B$52:$H$71,7,FALSE)</f>
        <v>0.27861540871695301</v>
      </c>
    </row>
    <row r="270" spans="1:5" x14ac:dyDescent="0.25">
      <c r="A270" s="77" t="s">
        <v>329</v>
      </c>
      <c r="B270" s="77">
        <v>2023</v>
      </c>
      <c r="C270" s="76" t="s">
        <v>441</v>
      </c>
      <c r="D270" s="77" t="s">
        <v>443</v>
      </c>
      <c r="E270" s="218">
        <f>VLOOKUP(C270,'Vertical Analysis'!$B$52:$H$71,7,FALSE)</f>
        <v>0.51902234544047621</v>
      </c>
    </row>
    <row r="271" spans="1:5" x14ac:dyDescent="0.25">
      <c r="A271" s="77" t="s">
        <v>329</v>
      </c>
      <c r="B271" s="77">
        <v>2023</v>
      </c>
      <c r="C271" s="76" t="s">
        <v>442</v>
      </c>
      <c r="D271" s="77" t="s">
        <v>443</v>
      </c>
      <c r="E271" s="218">
        <f>VLOOKUP(C271,'Vertical Analysis'!$B$52:$H$71,7,FALSE)</f>
        <v>1.5832174206136335E-2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election activeCell="E11" sqref="E11"/>
    </sheetView>
  </sheetViews>
  <sheetFormatPr defaultRowHeight="15" x14ac:dyDescent="0.25"/>
  <cols>
    <col min="1" max="2" width="15.7109375" style="77" customWidth="1"/>
    <col min="3" max="3" width="19.85546875" bestFit="1" customWidth="1"/>
    <col min="4" max="5" width="15.7109375" customWidth="1"/>
  </cols>
  <sheetData>
    <row r="1" spans="1:5" x14ac:dyDescent="0.25">
      <c r="A1" s="319" t="s">
        <v>224</v>
      </c>
      <c r="B1" s="319" t="s">
        <v>330</v>
      </c>
      <c r="C1" s="319" t="s">
        <v>0</v>
      </c>
      <c r="D1" s="319" t="s">
        <v>331</v>
      </c>
      <c r="E1" s="319" t="s">
        <v>332</v>
      </c>
    </row>
    <row r="2" spans="1:5" x14ac:dyDescent="0.25">
      <c r="A2" s="77" t="s">
        <v>232</v>
      </c>
      <c r="B2" s="77">
        <v>2019</v>
      </c>
      <c r="C2" s="322" t="s">
        <v>444</v>
      </c>
      <c r="D2" t="s">
        <v>449</v>
      </c>
      <c r="E2" s="86">
        <f>'DuPont Analysis'!C27</f>
        <v>0.15415924701093869</v>
      </c>
    </row>
    <row r="3" spans="1:5" x14ac:dyDescent="0.25">
      <c r="A3" s="77" t="s">
        <v>232</v>
      </c>
      <c r="B3" s="77">
        <v>2019</v>
      </c>
      <c r="C3" s="46" t="s">
        <v>445</v>
      </c>
      <c r="D3" t="s">
        <v>449</v>
      </c>
      <c r="E3" s="95">
        <f>'DuPont Analysis'!C31</f>
        <v>2.1545038502644487</v>
      </c>
    </row>
    <row r="4" spans="1:5" x14ac:dyDescent="0.25">
      <c r="A4" s="77" t="s">
        <v>232</v>
      </c>
      <c r="B4" s="77">
        <v>2019</v>
      </c>
      <c r="C4" t="s">
        <v>446</v>
      </c>
      <c r="D4" t="s">
        <v>449</v>
      </c>
      <c r="E4" s="95">
        <f>'DuPont Analysis'!C35</f>
        <v>2.4029369155801397</v>
      </c>
    </row>
    <row r="5" spans="1:5" x14ac:dyDescent="0.25">
      <c r="A5" s="77" t="s">
        <v>232</v>
      </c>
      <c r="B5" s="77">
        <v>2019</v>
      </c>
      <c r="C5" t="s">
        <v>447</v>
      </c>
      <c r="D5" t="s">
        <v>449</v>
      </c>
      <c r="E5" s="86">
        <f>'DuPont Analysis'!C37</f>
        <v>0.7981035163966812</v>
      </c>
    </row>
    <row r="6" spans="1:5" x14ac:dyDescent="0.25">
      <c r="A6" s="77" t="s">
        <v>232</v>
      </c>
      <c r="B6" s="77">
        <v>2019</v>
      </c>
      <c r="C6" t="s">
        <v>448</v>
      </c>
      <c r="D6" t="s">
        <v>450</v>
      </c>
      <c r="E6" s="86">
        <f>'DuPont Analysis'!C53</f>
        <v>0.33213669123893563</v>
      </c>
    </row>
    <row r="7" spans="1:5" x14ac:dyDescent="0.25">
      <c r="A7" s="77" t="s">
        <v>232</v>
      </c>
      <c r="B7" s="77">
        <v>2020</v>
      </c>
      <c r="C7" s="46" t="s">
        <v>444</v>
      </c>
      <c r="D7" t="s">
        <v>449</v>
      </c>
      <c r="E7" s="86">
        <f>'DuPont Analysis'!D27</f>
        <v>0.16982128044642184</v>
      </c>
    </row>
    <row r="8" spans="1:5" x14ac:dyDescent="0.25">
      <c r="A8" s="77" t="s">
        <v>232</v>
      </c>
      <c r="B8" s="77">
        <v>2020</v>
      </c>
      <c r="C8" s="46" t="s">
        <v>445</v>
      </c>
      <c r="D8" t="s">
        <v>449</v>
      </c>
      <c r="E8" s="95">
        <f>'DuPont Analysis'!D31</f>
        <v>2.051621886442164</v>
      </c>
    </row>
    <row r="9" spans="1:5" x14ac:dyDescent="0.25">
      <c r="A9" s="77" t="s">
        <v>232</v>
      </c>
      <c r="B9" s="77">
        <v>2020</v>
      </c>
      <c r="C9" t="s">
        <v>446</v>
      </c>
      <c r="D9" t="s">
        <v>449</v>
      </c>
      <c r="E9" s="95">
        <f>'DuPont Analysis'!D35</f>
        <v>2.4041906887359743</v>
      </c>
    </row>
    <row r="10" spans="1:5" x14ac:dyDescent="0.25">
      <c r="A10" s="77" t="s">
        <v>232</v>
      </c>
      <c r="B10" s="77">
        <v>2020</v>
      </c>
      <c r="C10" t="s">
        <v>447</v>
      </c>
      <c r="D10" t="s">
        <v>449</v>
      </c>
      <c r="E10" s="86">
        <f>'DuPont Analysis'!D37</f>
        <v>0.83764180769946073</v>
      </c>
    </row>
    <row r="11" spans="1:5" x14ac:dyDescent="0.25">
      <c r="A11" s="77" t="s">
        <v>232</v>
      </c>
      <c r="B11" s="77">
        <v>2020</v>
      </c>
      <c r="C11" t="s">
        <v>448</v>
      </c>
      <c r="D11" t="s">
        <v>450</v>
      </c>
      <c r="E11" s="86">
        <f>'DuPont Analysis'!D53</f>
        <v>0.34840905574751174</v>
      </c>
    </row>
    <row r="12" spans="1:5" x14ac:dyDescent="0.25">
      <c r="A12" s="77" t="s">
        <v>232</v>
      </c>
      <c r="B12" s="77">
        <v>2021</v>
      </c>
      <c r="C12" s="46" t="s">
        <v>444</v>
      </c>
      <c r="D12" t="s">
        <v>449</v>
      </c>
      <c r="E12" s="86">
        <f>'DuPont Analysis'!E27</f>
        <v>0.17009015905418048</v>
      </c>
    </row>
    <row r="13" spans="1:5" x14ac:dyDescent="0.25">
      <c r="A13" s="77" t="s">
        <v>232</v>
      </c>
      <c r="B13" s="77">
        <v>2021</v>
      </c>
      <c r="C13" s="46" t="s">
        <v>445</v>
      </c>
      <c r="D13" t="s">
        <v>449</v>
      </c>
      <c r="E13" s="95">
        <f>'DuPont Analysis'!E31</f>
        <v>1.0578787537959735</v>
      </c>
    </row>
    <row r="14" spans="1:5" x14ac:dyDescent="0.25">
      <c r="A14" s="77" t="s">
        <v>232</v>
      </c>
      <c r="B14" s="77">
        <v>2021</v>
      </c>
      <c r="C14" t="s">
        <v>446</v>
      </c>
      <c r="D14" t="s">
        <v>449</v>
      </c>
      <c r="E14" s="95">
        <f>'DuPont Analysis'!E35</f>
        <v>1.5893814801573114</v>
      </c>
    </row>
    <row r="15" spans="1:5" x14ac:dyDescent="0.25">
      <c r="A15" s="77" t="s">
        <v>232</v>
      </c>
      <c r="B15" s="77">
        <v>2021</v>
      </c>
      <c r="C15" t="s">
        <v>447</v>
      </c>
      <c r="D15" t="s">
        <v>449</v>
      </c>
      <c r="E15" s="86">
        <f>'DuPont Analysis'!E37</f>
        <v>0.28598498391133359</v>
      </c>
    </row>
    <row r="16" spans="1:5" x14ac:dyDescent="0.25">
      <c r="A16" s="77" t="s">
        <v>232</v>
      </c>
      <c r="B16" s="77">
        <v>2021</v>
      </c>
      <c r="C16" t="s">
        <v>448</v>
      </c>
      <c r="D16" t="s">
        <v>450</v>
      </c>
      <c r="E16" s="86">
        <f>'DuPont Analysis'!E53</f>
        <v>0.17993476549319537</v>
      </c>
    </row>
    <row r="17" spans="1:5" x14ac:dyDescent="0.25">
      <c r="A17" s="77" t="s">
        <v>232</v>
      </c>
      <c r="B17" s="77">
        <v>2022</v>
      </c>
      <c r="C17" s="46" t="s">
        <v>444</v>
      </c>
      <c r="D17" t="s">
        <v>449</v>
      </c>
      <c r="E17" s="86">
        <f>'DuPont Analysis'!F27</f>
        <v>0.16954581855622927</v>
      </c>
    </row>
    <row r="18" spans="1:5" x14ac:dyDescent="0.25">
      <c r="A18" s="77" t="s">
        <v>232</v>
      </c>
      <c r="B18" s="77">
        <v>2022</v>
      </c>
      <c r="C18" s="46" t="s">
        <v>445</v>
      </c>
      <c r="D18" t="s">
        <v>449</v>
      </c>
      <c r="E18" s="95">
        <f>'DuPont Analysis'!F31</f>
        <v>0.75313410974051154</v>
      </c>
    </row>
    <row r="19" spans="1:5" x14ac:dyDescent="0.25">
      <c r="A19" s="77" t="s">
        <v>232</v>
      </c>
      <c r="B19" s="77">
        <v>2022</v>
      </c>
      <c r="C19" t="s">
        <v>446</v>
      </c>
      <c r="D19" t="s">
        <v>449</v>
      </c>
      <c r="E19" s="95">
        <f>'DuPont Analysis'!F35</f>
        <v>1.4390634525371715</v>
      </c>
    </row>
    <row r="20" spans="1:5" x14ac:dyDescent="0.25">
      <c r="A20" s="77" t="s">
        <v>232</v>
      </c>
      <c r="B20" s="77">
        <v>2022</v>
      </c>
      <c r="C20" t="s">
        <v>447</v>
      </c>
      <c r="D20" t="s">
        <v>449</v>
      </c>
      <c r="E20" s="86">
        <f>'DuPont Analysis'!F37</f>
        <v>0.18375507589299553</v>
      </c>
    </row>
    <row r="21" spans="1:5" x14ac:dyDescent="0.25">
      <c r="A21" s="77" t="s">
        <v>232</v>
      </c>
      <c r="B21" s="77">
        <v>2022</v>
      </c>
      <c r="C21" t="s">
        <v>448</v>
      </c>
      <c r="D21" t="s">
        <v>450</v>
      </c>
      <c r="E21" s="86">
        <f>'DuPont Analysis'!F53</f>
        <v>0.12769073911857204</v>
      </c>
    </row>
    <row r="22" spans="1:5" x14ac:dyDescent="0.25">
      <c r="A22" s="77" t="s">
        <v>232</v>
      </c>
      <c r="B22" s="77">
        <v>2023</v>
      </c>
      <c r="C22" s="46" t="s">
        <v>444</v>
      </c>
      <c r="D22" t="s">
        <v>449</v>
      </c>
      <c r="E22" s="86">
        <f>'DuPont Analysis'!G27</f>
        <v>0.16743149554308354</v>
      </c>
    </row>
    <row r="23" spans="1:5" x14ac:dyDescent="0.25">
      <c r="A23" s="77" t="s">
        <v>232</v>
      </c>
      <c r="B23" s="77">
        <v>2023</v>
      </c>
      <c r="C23" s="46" t="s">
        <v>445</v>
      </c>
      <c r="D23" t="s">
        <v>449</v>
      </c>
      <c r="E23" s="95">
        <f>'DuPont Analysis'!G31</f>
        <v>0.84370908888331797</v>
      </c>
    </row>
    <row r="24" spans="1:5" x14ac:dyDescent="0.25">
      <c r="A24" s="77" t="s">
        <v>232</v>
      </c>
      <c r="B24" s="77">
        <v>2023</v>
      </c>
      <c r="C24" t="s">
        <v>446</v>
      </c>
      <c r="D24" t="s">
        <v>449</v>
      </c>
      <c r="E24" s="95">
        <f>'DuPont Analysis'!G35</f>
        <v>1.4416769569014849</v>
      </c>
    </row>
    <row r="25" spans="1:5" x14ac:dyDescent="0.25">
      <c r="A25" s="77" t="s">
        <v>232</v>
      </c>
      <c r="B25" s="77">
        <v>2023</v>
      </c>
      <c r="C25" t="s">
        <v>447</v>
      </c>
      <c r="D25" t="s">
        <v>449</v>
      </c>
      <c r="E25" s="86">
        <f>'DuPont Analysis'!G37</f>
        <v>0.20365629611782071</v>
      </c>
    </row>
    <row r="26" spans="1:5" x14ac:dyDescent="0.25">
      <c r="A26" s="77" t="s">
        <v>232</v>
      </c>
      <c r="B26" s="77">
        <v>2023</v>
      </c>
      <c r="C26" t="s">
        <v>448</v>
      </c>
      <c r="D26" t="s">
        <v>450</v>
      </c>
      <c r="E26" s="86">
        <f>'DuPont Analysis'!G53</f>
        <v>0.14126347455502633</v>
      </c>
    </row>
    <row r="27" spans="1:5" x14ac:dyDescent="0.25">
      <c r="A27" s="77" t="s">
        <v>329</v>
      </c>
      <c r="B27" s="77">
        <v>2019</v>
      </c>
      <c r="C27" s="46" t="s">
        <v>444</v>
      </c>
      <c r="D27" t="s">
        <v>449</v>
      </c>
      <c r="E27" s="86">
        <f>'DuPont Analysis'!J27</f>
        <v>0.1694880494078905</v>
      </c>
    </row>
    <row r="28" spans="1:5" x14ac:dyDescent="0.25">
      <c r="A28" s="77" t="s">
        <v>329</v>
      </c>
      <c r="B28" s="77">
        <v>2019</v>
      </c>
      <c r="C28" s="46" t="s">
        <v>445</v>
      </c>
      <c r="D28" t="s">
        <v>449</v>
      </c>
      <c r="E28" s="95">
        <f>'DuPont Analysis'!J31</f>
        <v>0.99578895652828447</v>
      </c>
    </row>
    <row r="29" spans="1:5" x14ac:dyDescent="0.25">
      <c r="A29" s="77" t="s">
        <v>329</v>
      </c>
      <c r="B29" s="77">
        <v>2019</v>
      </c>
      <c r="C29" t="s">
        <v>446</v>
      </c>
      <c r="D29" t="s">
        <v>449</v>
      </c>
      <c r="E29" s="95">
        <f>'DuPont Analysis'!J35</f>
        <v>1.503870180263265</v>
      </c>
    </row>
    <row r="30" spans="1:5" x14ac:dyDescent="0.25">
      <c r="A30" s="77" t="s">
        <v>329</v>
      </c>
      <c r="B30" s="77">
        <v>2019</v>
      </c>
      <c r="C30" t="s">
        <v>447</v>
      </c>
      <c r="D30" t="s">
        <v>449</v>
      </c>
      <c r="E30" s="86">
        <f>'DuPont Analysis'!J37</f>
        <v>0.25381467886849107</v>
      </c>
    </row>
    <row r="31" spans="1:5" x14ac:dyDescent="0.25">
      <c r="A31" s="77" t="s">
        <v>329</v>
      </c>
      <c r="B31" s="77">
        <v>2019</v>
      </c>
      <c r="C31" t="s">
        <v>448</v>
      </c>
      <c r="D31" t="s">
        <v>450</v>
      </c>
      <c r="E31" s="86">
        <f>'DuPont Analysis'!J53</f>
        <v>0.16877432786389759</v>
      </c>
    </row>
    <row r="32" spans="1:5" x14ac:dyDescent="0.25">
      <c r="A32" s="77" t="s">
        <v>329</v>
      </c>
      <c r="B32" s="77">
        <v>2020</v>
      </c>
      <c r="C32" s="46" t="s">
        <v>444</v>
      </c>
      <c r="D32" t="s">
        <v>449</v>
      </c>
      <c r="E32" s="86">
        <f>'DuPont Analysis'!K27</f>
        <v>0.16635893924231293</v>
      </c>
    </row>
    <row r="33" spans="1:5" x14ac:dyDescent="0.25">
      <c r="A33" s="77" t="s">
        <v>329</v>
      </c>
      <c r="B33" s="77">
        <v>2020</v>
      </c>
      <c r="C33" s="46" t="s">
        <v>445</v>
      </c>
      <c r="D33" t="s">
        <v>449</v>
      </c>
      <c r="E33" s="95">
        <f>'DuPont Analysis'!K31</f>
        <v>0.97844541936354201</v>
      </c>
    </row>
    <row r="34" spans="1:5" x14ac:dyDescent="0.25">
      <c r="A34" s="77" t="s">
        <v>329</v>
      </c>
      <c r="B34" s="77">
        <v>2020</v>
      </c>
      <c r="C34" t="s">
        <v>446</v>
      </c>
      <c r="D34" t="s">
        <v>449</v>
      </c>
      <c r="E34" s="95">
        <f>'DuPont Analysis'!K35</f>
        <v>1.4457748590644497</v>
      </c>
    </row>
    <row r="35" spans="1:5" x14ac:dyDescent="0.25">
      <c r="A35" s="77" t="s">
        <v>329</v>
      </c>
      <c r="B35" s="77">
        <v>2020</v>
      </c>
      <c r="C35" t="s">
        <v>447</v>
      </c>
      <c r="D35" t="s">
        <v>449</v>
      </c>
      <c r="E35" s="86">
        <f>'DuPont Analysis'!K37</f>
        <v>0.23533331653836162</v>
      </c>
    </row>
    <row r="36" spans="1:5" x14ac:dyDescent="0.25">
      <c r="A36" s="77" t="s">
        <v>329</v>
      </c>
      <c r="B36" s="77">
        <v>2020</v>
      </c>
      <c r="C36" t="s">
        <v>448</v>
      </c>
      <c r="D36" t="s">
        <v>450</v>
      </c>
      <c r="E36" s="86">
        <f>'DuPont Analysis'!K53</f>
        <v>0.16277314207181889</v>
      </c>
    </row>
    <row r="37" spans="1:5" x14ac:dyDescent="0.25">
      <c r="A37" s="77" t="s">
        <v>329</v>
      </c>
      <c r="B37" s="77">
        <v>2021</v>
      </c>
      <c r="C37" s="46" t="s">
        <v>444</v>
      </c>
      <c r="D37" t="s">
        <v>449</v>
      </c>
      <c r="E37" s="86">
        <f>'DuPont Analysis'!L27</f>
        <v>0.17726543012973708</v>
      </c>
    </row>
    <row r="38" spans="1:5" x14ac:dyDescent="0.25">
      <c r="A38" s="77" t="s">
        <v>329</v>
      </c>
      <c r="B38" s="77">
        <v>2021</v>
      </c>
      <c r="C38" s="46" t="s">
        <v>445</v>
      </c>
      <c r="D38" t="s">
        <v>449</v>
      </c>
      <c r="E38" s="95">
        <f>'DuPont Analysis'!L31</f>
        <v>0.94664459530501743</v>
      </c>
    </row>
    <row r="39" spans="1:5" x14ac:dyDescent="0.25">
      <c r="A39" s="77" t="s">
        <v>329</v>
      </c>
      <c r="B39" s="77">
        <v>2021</v>
      </c>
      <c r="C39" t="s">
        <v>446</v>
      </c>
      <c r="D39" t="s">
        <v>449</v>
      </c>
      <c r="E39" s="95">
        <f>'DuPont Analysis'!L35</f>
        <v>1.4084879619422928</v>
      </c>
    </row>
    <row r="40" spans="1:5" x14ac:dyDescent="0.25">
      <c r="A40" s="77" t="s">
        <v>329</v>
      </c>
      <c r="B40" s="77">
        <v>2021</v>
      </c>
      <c r="C40" t="s">
        <v>447</v>
      </c>
      <c r="D40" t="s">
        <v>449</v>
      </c>
      <c r="E40" s="86">
        <f>'DuPont Analysis'!L37</f>
        <v>0.23635464841034612</v>
      </c>
    </row>
    <row r="41" spans="1:5" x14ac:dyDescent="0.25">
      <c r="A41" s="77" t="s">
        <v>329</v>
      </c>
      <c r="B41" s="77">
        <v>2021</v>
      </c>
      <c r="C41" t="s">
        <v>448</v>
      </c>
      <c r="D41" t="s">
        <v>450</v>
      </c>
      <c r="E41" s="86">
        <f>'DuPont Analysis'!L53</f>
        <v>0.1678073613667348</v>
      </c>
    </row>
    <row r="42" spans="1:5" x14ac:dyDescent="0.25">
      <c r="A42" s="77" t="s">
        <v>329</v>
      </c>
      <c r="B42" s="77">
        <v>2022</v>
      </c>
      <c r="C42" s="46" t="s">
        <v>444</v>
      </c>
      <c r="D42" t="s">
        <v>449</v>
      </c>
      <c r="E42" s="86">
        <f>'DuPont Analysis'!M27</f>
        <v>0.16001021244081001</v>
      </c>
    </row>
    <row r="43" spans="1:5" x14ac:dyDescent="0.25">
      <c r="A43" s="77" t="s">
        <v>329</v>
      </c>
      <c r="B43" s="77">
        <v>2022</v>
      </c>
      <c r="C43" s="46" t="s">
        <v>445</v>
      </c>
      <c r="D43" t="s">
        <v>449</v>
      </c>
      <c r="E43" s="95">
        <f>'DuPont Analysis'!M31</f>
        <v>0.94145253734492051</v>
      </c>
    </row>
    <row r="44" spans="1:5" x14ac:dyDescent="0.25">
      <c r="A44" s="77" t="s">
        <v>329</v>
      </c>
      <c r="B44" s="77">
        <v>2022</v>
      </c>
      <c r="C44" t="s">
        <v>446</v>
      </c>
      <c r="D44" t="s">
        <v>449</v>
      </c>
      <c r="E44" s="95">
        <f>'DuPont Analysis'!M35</f>
        <v>1.4347822581095353</v>
      </c>
    </row>
    <row r="45" spans="1:5" x14ac:dyDescent="0.25">
      <c r="A45" s="77" t="s">
        <v>329</v>
      </c>
      <c r="B45" s="77">
        <v>2022</v>
      </c>
      <c r="C45" t="s">
        <v>447</v>
      </c>
      <c r="D45" t="s">
        <v>449</v>
      </c>
      <c r="E45" s="86">
        <f>'DuPont Analysis'!M37</f>
        <v>0.21613849834419513</v>
      </c>
    </row>
    <row r="46" spans="1:5" x14ac:dyDescent="0.25">
      <c r="A46" s="77" t="s">
        <v>329</v>
      </c>
      <c r="B46" s="77">
        <v>2022</v>
      </c>
      <c r="C46" t="s">
        <v>448</v>
      </c>
      <c r="D46" t="s">
        <v>450</v>
      </c>
      <c r="E46" s="86">
        <f>'DuPont Analysis'!M53</f>
        <v>0.15064202050350034</v>
      </c>
    </row>
    <row r="47" spans="1:5" x14ac:dyDescent="0.25">
      <c r="A47" s="77" t="s">
        <v>329</v>
      </c>
      <c r="B47" s="77">
        <v>2023</v>
      </c>
      <c r="C47" s="46" t="s">
        <v>444</v>
      </c>
      <c r="D47" t="s">
        <v>449</v>
      </c>
      <c r="E47" s="86">
        <f>'DuPont Analysis'!N27</f>
        <v>0.14755821608011865</v>
      </c>
    </row>
    <row r="48" spans="1:5" x14ac:dyDescent="0.25">
      <c r="A48" s="77" t="s">
        <v>329</v>
      </c>
      <c r="B48" s="77">
        <v>2023</v>
      </c>
      <c r="C48" s="46" t="s">
        <v>445</v>
      </c>
      <c r="D48" t="s">
        <v>449</v>
      </c>
      <c r="E48" s="95">
        <f>'DuPont Analysis'!N31</f>
        <v>0.88900377425411259</v>
      </c>
    </row>
    <row r="49" spans="1:5" x14ac:dyDescent="0.25">
      <c r="A49" s="77" t="s">
        <v>329</v>
      </c>
      <c r="B49" s="77">
        <v>2023</v>
      </c>
      <c r="C49" t="s">
        <v>446</v>
      </c>
      <c r="D49" t="s">
        <v>449</v>
      </c>
      <c r="E49" s="95">
        <f>'DuPont Analysis'!N35</f>
        <v>1.4520793493692088</v>
      </c>
    </row>
    <row r="50" spans="1:5" x14ac:dyDescent="0.25">
      <c r="A50" s="77" t="s">
        <v>329</v>
      </c>
      <c r="B50" s="77">
        <v>2023</v>
      </c>
      <c r="C50" t="s">
        <v>447</v>
      </c>
      <c r="D50" t="s">
        <v>449</v>
      </c>
      <c r="E50" s="86">
        <f>'DuPont Analysis'!N37</f>
        <v>0.19048349463256462</v>
      </c>
    </row>
    <row r="51" spans="1:5" x14ac:dyDescent="0.25">
      <c r="A51" s="77" t="s">
        <v>329</v>
      </c>
      <c r="B51" s="77">
        <v>2023</v>
      </c>
      <c r="C51" t="s">
        <v>448</v>
      </c>
      <c r="D51" t="s">
        <v>450</v>
      </c>
      <c r="E51" s="86">
        <f>'DuPont Analysis'!N53</f>
        <v>0.13117981101742937</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P108"/>
  <sheetViews>
    <sheetView showGridLines="0" zoomScaleNormal="100" workbookViewId="0">
      <selection activeCell="G15" sqref="G15"/>
    </sheetView>
  </sheetViews>
  <sheetFormatPr defaultRowHeight="15" x14ac:dyDescent="0.25"/>
  <cols>
    <col min="1" max="1" width="1.85546875" customWidth="1"/>
    <col min="2" max="2" width="9.42578125" bestFit="1" customWidth="1"/>
    <col min="3" max="3" width="5.140625" bestFit="1" customWidth="1"/>
    <col min="4" max="4" width="20" bestFit="1" customWidth="1"/>
    <col min="5" max="5" width="35.140625" bestFit="1" customWidth="1"/>
    <col min="6" max="6" width="13.7109375" customWidth="1"/>
    <col min="7" max="7" width="17" bestFit="1" customWidth="1"/>
    <col min="8" max="8" width="14.42578125" customWidth="1"/>
    <col min="9" max="9" width="35.7109375" bestFit="1" customWidth="1"/>
    <col min="10" max="10" width="62.140625" style="79" bestFit="1" customWidth="1"/>
    <col min="11" max="11" width="6.5703125" style="77" bestFit="1" customWidth="1"/>
  </cols>
  <sheetData>
    <row r="2" spans="1:16" x14ac:dyDescent="0.25">
      <c r="A2" t="s">
        <v>388</v>
      </c>
      <c r="B2" s="89" t="s">
        <v>224</v>
      </c>
      <c r="C2" s="89" t="s">
        <v>225</v>
      </c>
      <c r="D2" s="89" t="s">
        <v>226</v>
      </c>
      <c r="E2" s="89" t="s">
        <v>227</v>
      </c>
      <c r="F2" s="89" t="s">
        <v>228</v>
      </c>
      <c r="G2" s="89" t="s">
        <v>229</v>
      </c>
      <c r="H2" s="89" t="s">
        <v>230</v>
      </c>
      <c r="I2" s="89" t="s">
        <v>239</v>
      </c>
      <c r="J2" s="89" t="s">
        <v>231</v>
      </c>
      <c r="K2" s="89" t="s">
        <v>234</v>
      </c>
      <c r="L2" s="79"/>
      <c r="M2" s="79"/>
      <c r="N2" s="77"/>
    </row>
    <row r="3" spans="1:16" ht="15" customHeight="1" x14ac:dyDescent="0.25">
      <c r="B3" s="76" t="s">
        <v>232</v>
      </c>
      <c r="C3" s="76">
        <v>2021</v>
      </c>
      <c r="D3" s="76" t="s">
        <v>233</v>
      </c>
      <c r="E3" s="76" t="s">
        <v>322</v>
      </c>
      <c r="F3" s="64">
        <v>251</v>
      </c>
      <c r="G3" s="64">
        <v>-140</v>
      </c>
      <c r="H3" s="64">
        <f>SUM(F3:G3)</f>
        <v>111</v>
      </c>
      <c r="I3" s="333" t="s">
        <v>247</v>
      </c>
      <c r="J3" s="204" t="s">
        <v>235</v>
      </c>
      <c r="K3" s="58">
        <v>6</v>
      </c>
      <c r="L3" s="31"/>
      <c r="M3" s="31"/>
      <c r="N3" s="31"/>
      <c r="O3" s="31"/>
      <c r="P3" s="31"/>
    </row>
    <row r="4" spans="1:16" ht="15" customHeight="1" x14ac:dyDescent="0.25">
      <c r="B4" s="76" t="s">
        <v>232</v>
      </c>
      <c r="C4" s="76">
        <v>2021</v>
      </c>
      <c r="D4" s="76" t="s">
        <v>233</v>
      </c>
      <c r="E4" s="76" t="s">
        <v>323</v>
      </c>
      <c r="F4" s="64">
        <v>617</v>
      </c>
      <c r="G4" s="64">
        <v>140</v>
      </c>
      <c r="H4" s="64">
        <f>SUM(F4:G4)</f>
        <v>757</v>
      </c>
      <c r="I4" s="333" t="s">
        <v>247</v>
      </c>
      <c r="J4" s="203" t="s">
        <v>236</v>
      </c>
      <c r="K4" s="58">
        <v>7</v>
      </c>
      <c r="L4" s="31"/>
      <c r="M4" s="31"/>
      <c r="N4" s="31"/>
      <c r="O4" s="31"/>
      <c r="P4" s="31"/>
    </row>
    <row r="5" spans="1:16" ht="15" customHeight="1" x14ac:dyDescent="0.25">
      <c r="B5" s="76" t="s">
        <v>232</v>
      </c>
      <c r="C5" s="76">
        <v>2021</v>
      </c>
      <c r="D5" s="76" t="s">
        <v>233</v>
      </c>
      <c r="E5" s="76" t="s">
        <v>324</v>
      </c>
      <c r="F5" s="64" t="s">
        <v>21</v>
      </c>
      <c r="G5" s="64">
        <v>34</v>
      </c>
      <c r="H5" s="64">
        <f>SUM(F5:G5)</f>
        <v>34</v>
      </c>
      <c r="I5" s="333" t="s">
        <v>248</v>
      </c>
      <c r="J5" s="203" t="s">
        <v>237</v>
      </c>
      <c r="K5" s="78">
        <v>6</v>
      </c>
      <c r="L5" s="68"/>
      <c r="M5" s="68"/>
    </row>
    <row r="6" spans="1:16" x14ac:dyDescent="0.25">
      <c r="B6" s="76" t="s">
        <v>232</v>
      </c>
      <c r="C6" s="76">
        <v>2021</v>
      </c>
      <c r="D6" s="76" t="s">
        <v>233</v>
      </c>
      <c r="E6" s="76" t="s">
        <v>325</v>
      </c>
      <c r="F6" s="64">
        <v>1188</v>
      </c>
      <c r="G6" s="64">
        <v>-34</v>
      </c>
      <c r="H6" s="64">
        <f>SUM(F6:G6)</f>
        <v>1154</v>
      </c>
      <c r="I6" s="333" t="s">
        <v>249</v>
      </c>
      <c r="J6" s="203" t="s">
        <v>238</v>
      </c>
      <c r="K6" s="78">
        <v>7</v>
      </c>
      <c r="L6" s="68"/>
      <c r="M6" s="68"/>
    </row>
    <row r="7" spans="1:16" ht="15" customHeight="1" x14ac:dyDescent="0.25">
      <c r="B7" s="82" t="s">
        <v>232</v>
      </c>
      <c r="C7" s="82">
        <v>2021</v>
      </c>
      <c r="D7" s="82" t="s">
        <v>233</v>
      </c>
      <c r="E7" s="82" t="s">
        <v>295</v>
      </c>
      <c r="F7" s="200" t="s">
        <v>21</v>
      </c>
      <c r="G7" s="64">
        <v>731</v>
      </c>
      <c r="H7" s="64">
        <f t="shared" ref="H7:H12" si="0">SUM(F7:G7)</f>
        <v>731</v>
      </c>
      <c r="I7" s="333" t="s">
        <v>250</v>
      </c>
      <c r="J7" s="203" t="s">
        <v>240</v>
      </c>
      <c r="K7" s="83" t="s">
        <v>21</v>
      </c>
      <c r="L7" s="30"/>
      <c r="M7" s="30"/>
    </row>
    <row r="8" spans="1:16" x14ac:dyDescent="0.25">
      <c r="B8" s="82" t="s">
        <v>232</v>
      </c>
      <c r="C8" s="82">
        <v>2021</v>
      </c>
      <c r="D8" s="82" t="s">
        <v>233</v>
      </c>
      <c r="E8" s="82" t="s">
        <v>326</v>
      </c>
      <c r="F8" s="200">
        <v>1027</v>
      </c>
      <c r="G8" s="64">
        <v>-731</v>
      </c>
      <c r="H8" s="64">
        <f t="shared" si="0"/>
        <v>296</v>
      </c>
      <c r="I8" s="333" t="s">
        <v>250</v>
      </c>
      <c r="J8" s="203" t="s">
        <v>241</v>
      </c>
      <c r="K8" s="83" t="s">
        <v>21</v>
      </c>
      <c r="L8" s="30"/>
      <c r="M8" s="30"/>
    </row>
    <row r="9" spans="1:16" x14ac:dyDescent="0.25">
      <c r="B9" s="82" t="s">
        <v>232</v>
      </c>
      <c r="C9" s="82">
        <v>2021</v>
      </c>
      <c r="D9" s="82" t="s">
        <v>233</v>
      </c>
      <c r="E9" s="82" t="s">
        <v>295</v>
      </c>
      <c r="F9" s="200" t="s">
        <v>21</v>
      </c>
      <c r="G9" s="64">
        <v>278</v>
      </c>
      <c r="H9" s="64">
        <f t="shared" si="0"/>
        <v>278</v>
      </c>
      <c r="I9" s="333" t="s">
        <v>250</v>
      </c>
      <c r="J9" s="203" t="s">
        <v>242</v>
      </c>
      <c r="K9" s="83" t="s">
        <v>21</v>
      </c>
      <c r="L9" s="30"/>
      <c r="M9" s="30"/>
    </row>
    <row r="10" spans="1:16" x14ac:dyDescent="0.25">
      <c r="B10" s="82" t="s">
        <v>232</v>
      </c>
      <c r="C10" s="82">
        <v>2021</v>
      </c>
      <c r="D10" s="82" t="s">
        <v>233</v>
      </c>
      <c r="E10" s="82" t="s">
        <v>326</v>
      </c>
      <c r="F10" s="200">
        <v>1206</v>
      </c>
      <c r="G10" s="64">
        <v>-278</v>
      </c>
      <c r="H10" s="64">
        <f t="shared" si="0"/>
        <v>928</v>
      </c>
      <c r="I10" s="333" t="s">
        <v>250</v>
      </c>
      <c r="J10" s="203" t="s">
        <v>243</v>
      </c>
      <c r="K10" s="83" t="s">
        <v>21</v>
      </c>
      <c r="L10" s="30"/>
      <c r="M10" s="30"/>
    </row>
    <row r="11" spans="1:16" x14ac:dyDescent="0.25">
      <c r="B11" s="82" t="s">
        <v>329</v>
      </c>
      <c r="C11" s="82">
        <v>2021</v>
      </c>
      <c r="D11" s="76" t="s">
        <v>244</v>
      </c>
      <c r="E11" s="76" t="s">
        <v>328</v>
      </c>
      <c r="F11" s="64">
        <v>505.18</v>
      </c>
      <c r="G11" s="64">
        <v>-142.13999999999999</v>
      </c>
      <c r="H11" s="64">
        <f t="shared" si="0"/>
        <v>363.04</v>
      </c>
      <c r="I11" s="333" t="s">
        <v>251</v>
      </c>
      <c r="J11" s="203" t="s">
        <v>245</v>
      </c>
      <c r="K11" s="77">
        <v>43</v>
      </c>
    </row>
    <row r="12" spans="1:16" x14ac:dyDescent="0.25">
      <c r="B12" s="82" t="s">
        <v>329</v>
      </c>
      <c r="C12" s="82">
        <v>2021</v>
      </c>
      <c r="D12" s="76" t="s">
        <v>244</v>
      </c>
      <c r="E12" s="76" t="s">
        <v>327</v>
      </c>
      <c r="F12" s="64">
        <v>144.11000000000001</v>
      </c>
      <c r="G12" s="64">
        <v>-142.13999999999999</v>
      </c>
      <c r="H12" s="64">
        <f t="shared" si="0"/>
        <v>1.9700000000000273</v>
      </c>
      <c r="I12" s="333" t="s">
        <v>251</v>
      </c>
      <c r="J12" s="203" t="s">
        <v>246</v>
      </c>
      <c r="K12" s="77">
        <v>43</v>
      </c>
    </row>
    <row r="13" spans="1:16" x14ac:dyDescent="0.25">
      <c r="B13" s="77"/>
      <c r="C13" s="77"/>
      <c r="D13" s="77"/>
      <c r="E13" s="77"/>
      <c r="F13" s="77"/>
      <c r="G13" s="77"/>
      <c r="H13" s="77"/>
      <c r="I13" s="77"/>
      <c r="J13" s="77"/>
    </row>
    <row r="14" spans="1:16" x14ac:dyDescent="0.25">
      <c r="B14" s="77"/>
      <c r="C14" s="77"/>
      <c r="D14" s="77"/>
      <c r="E14" s="77"/>
      <c r="F14" s="77"/>
      <c r="G14" s="77"/>
      <c r="H14" s="77"/>
      <c r="I14" s="77"/>
      <c r="J14" s="77"/>
    </row>
    <row r="15" spans="1:16" x14ac:dyDescent="0.25">
      <c r="B15" s="77"/>
      <c r="C15" s="77"/>
      <c r="D15" s="77"/>
      <c r="E15" s="77"/>
      <c r="F15" s="77"/>
      <c r="G15" s="77"/>
      <c r="H15" s="77"/>
      <c r="I15" s="77"/>
      <c r="J15" s="77"/>
    </row>
    <row r="16" spans="1:16" x14ac:dyDescent="0.25">
      <c r="B16" s="77"/>
      <c r="C16" s="77"/>
      <c r="D16" s="77"/>
      <c r="E16" s="202"/>
      <c r="F16" s="77"/>
      <c r="G16" s="77"/>
      <c r="H16" s="77"/>
      <c r="I16" s="77"/>
      <c r="J16" s="77"/>
    </row>
    <row r="17" spans="1:10" x14ac:dyDescent="0.25">
      <c r="B17" s="77"/>
      <c r="C17" s="77"/>
      <c r="D17" s="77"/>
      <c r="E17" s="77"/>
      <c r="F17" s="77"/>
      <c r="G17" s="77"/>
      <c r="H17" s="77"/>
      <c r="I17" s="77"/>
      <c r="J17" s="77"/>
    </row>
    <row r="18" spans="1:10" ht="26.25" x14ac:dyDescent="0.4">
      <c r="A18" t="s">
        <v>388</v>
      </c>
      <c r="B18" s="331" t="s">
        <v>453</v>
      </c>
      <c r="C18" s="331"/>
      <c r="D18" s="331"/>
      <c r="E18" s="331"/>
      <c r="F18" s="331"/>
      <c r="G18" s="77"/>
      <c r="H18" s="77"/>
      <c r="I18" s="77"/>
      <c r="J18" s="77"/>
    </row>
    <row r="19" spans="1:10" x14ac:dyDescent="0.25">
      <c r="B19" s="77"/>
      <c r="C19" s="77"/>
      <c r="D19" s="77"/>
      <c r="E19" s="77"/>
      <c r="F19" s="77"/>
      <c r="G19" s="77"/>
      <c r="H19" s="77"/>
      <c r="I19" s="77"/>
      <c r="J19" s="77"/>
    </row>
    <row r="20" spans="1:10" x14ac:dyDescent="0.25">
      <c r="B20" s="77"/>
      <c r="C20" s="77"/>
      <c r="D20" s="77"/>
      <c r="E20" s="77"/>
      <c r="F20" s="77"/>
      <c r="G20" s="77"/>
      <c r="H20" s="77"/>
      <c r="I20" s="77"/>
      <c r="J20" s="77"/>
    </row>
    <row r="21" spans="1:10" x14ac:dyDescent="0.25">
      <c r="B21" s="77"/>
      <c r="C21" s="77"/>
      <c r="D21" s="77"/>
      <c r="E21" s="77"/>
      <c r="F21" s="77"/>
      <c r="G21" s="77"/>
      <c r="H21" s="77"/>
      <c r="I21" s="77"/>
      <c r="J21" s="77"/>
    </row>
    <row r="22" spans="1:10" x14ac:dyDescent="0.25">
      <c r="B22" s="77"/>
      <c r="C22" s="77"/>
      <c r="D22" s="77"/>
      <c r="E22" s="77"/>
      <c r="F22" s="77"/>
      <c r="G22" s="77"/>
      <c r="H22" s="77"/>
      <c r="I22" s="77"/>
      <c r="J22" s="77"/>
    </row>
    <row r="23" spans="1:10" x14ac:dyDescent="0.25">
      <c r="B23" s="77"/>
      <c r="C23" s="77"/>
      <c r="D23" s="77"/>
      <c r="E23" s="77"/>
      <c r="F23" s="77"/>
      <c r="G23" s="77"/>
      <c r="H23" s="77"/>
      <c r="I23" s="77"/>
      <c r="J23" s="77"/>
    </row>
    <row r="44" spans="1:6" ht="26.25" x14ac:dyDescent="0.4">
      <c r="A44" t="s">
        <v>388</v>
      </c>
      <c r="B44" s="331" t="s">
        <v>454</v>
      </c>
      <c r="C44" s="331"/>
      <c r="D44" s="331"/>
      <c r="E44" s="331"/>
      <c r="F44" s="331"/>
    </row>
    <row r="78" spans="1:6" ht="26.25" x14ac:dyDescent="0.4">
      <c r="A78" t="s">
        <v>388</v>
      </c>
      <c r="B78" s="332" t="s">
        <v>452</v>
      </c>
      <c r="C78" s="332"/>
      <c r="D78" s="332"/>
      <c r="E78" s="332"/>
      <c r="F78" s="332"/>
    </row>
    <row r="85" spans="8:8" x14ac:dyDescent="0.25">
      <c r="H85" s="34"/>
    </row>
    <row r="108" spans="1:6" ht="26.25" x14ac:dyDescent="0.4">
      <c r="A108" t="s">
        <v>388</v>
      </c>
      <c r="B108" s="332" t="s">
        <v>451</v>
      </c>
      <c r="C108" s="332"/>
      <c r="D108" s="332"/>
      <c r="E108" s="332"/>
      <c r="F108" s="332"/>
    </row>
  </sheetData>
  <mergeCells count="4">
    <mergeCell ref="B18:F18"/>
    <mergeCell ref="B44:F44"/>
    <mergeCell ref="B78:F78"/>
    <mergeCell ref="B108:F108"/>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64"/>
  <sheetViews>
    <sheetView showGridLines="0" zoomScaleNormal="100" workbookViewId="0">
      <pane ySplit="2" topLeftCell="A18" activePane="bottomLeft" state="frozen"/>
      <selection activeCell="P24" sqref="P24"/>
      <selection pane="bottomLeft" activeCell="P24" sqref="P24"/>
    </sheetView>
  </sheetViews>
  <sheetFormatPr defaultRowHeight="15" x14ac:dyDescent="0.25"/>
  <cols>
    <col min="1" max="1" width="1.85546875" style="292" customWidth="1"/>
    <col min="2" max="2" width="65.5703125" customWidth="1"/>
    <col min="3" max="3" width="18.42578125" style="1" bestFit="1" customWidth="1"/>
    <col min="4" max="4" width="18" style="3" bestFit="1" customWidth="1"/>
    <col min="5" max="5" width="18" style="20" bestFit="1" customWidth="1"/>
    <col min="6" max="7" width="18" style="3" bestFit="1" customWidth="1"/>
  </cols>
  <sheetData>
    <row r="1" spans="1:7" x14ac:dyDescent="0.25">
      <c r="B1" s="85"/>
    </row>
    <row r="2" spans="1:7" s="34" customFormat="1" x14ac:dyDescent="0.25">
      <c r="A2" s="293"/>
      <c r="B2" s="261" t="s">
        <v>13</v>
      </c>
      <c r="C2" s="266" t="s">
        <v>211</v>
      </c>
      <c r="D2" s="266" t="s">
        <v>207</v>
      </c>
      <c r="E2" s="266" t="s">
        <v>208</v>
      </c>
      <c r="F2" s="266" t="s">
        <v>209</v>
      </c>
      <c r="G2" s="266" t="s">
        <v>210</v>
      </c>
    </row>
    <row r="3" spans="1:7" ht="18.75" x14ac:dyDescent="0.3">
      <c r="B3" s="11" t="s">
        <v>14</v>
      </c>
      <c r="C3" s="13"/>
      <c r="D3" s="12"/>
      <c r="E3" s="25"/>
      <c r="F3" s="27"/>
      <c r="G3" s="25"/>
    </row>
    <row r="4" spans="1:7" x14ac:dyDescent="0.25">
      <c r="A4" s="292" t="s">
        <v>388</v>
      </c>
      <c r="B4" s="122" t="s">
        <v>39</v>
      </c>
      <c r="C4" s="4"/>
      <c r="D4" s="5"/>
      <c r="E4" s="22"/>
      <c r="F4" s="28"/>
      <c r="G4" s="22"/>
    </row>
    <row r="5" spans="1:7" x14ac:dyDescent="0.25">
      <c r="B5" s="46" t="s">
        <v>1</v>
      </c>
      <c r="C5" s="115">
        <v>4192</v>
      </c>
      <c r="D5" s="115">
        <v>4960</v>
      </c>
      <c r="E5" s="113">
        <v>6116</v>
      </c>
      <c r="F5" s="113">
        <v>6169</v>
      </c>
      <c r="G5" s="113">
        <v>6949</v>
      </c>
    </row>
    <row r="6" spans="1:7" x14ac:dyDescent="0.25">
      <c r="B6" s="46" t="s">
        <v>355</v>
      </c>
      <c r="C6" s="115">
        <v>406</v>
      </c>
      <c r="D6" s="115">
        <v>597</v>
      </c>
      <c r="E6" s="113">
        <v>745</v>
      </c>
      <c r="F6" s="113">
        <v>1313</v>
      </c>
      <c r="G6" s="113">
        <v>1132</v>
      </c>
    </row>
    <row r="7" spans="1:7" x14ac:dyDescent="0.25">
      <c r="B7" s="46" t="s">
        <v>3</v>
      </c>
      <c r="C7" s="115">
        <v>36</v>
      </c>
      <c r="D7" s="115">
        <v>36</v>
      </c>
      <c r="E7" s="113">
        <v>17316</v>
      </c>
      <c r="F7" s="113">
        <v>17316</v>
      </c>
      <c r="G7" s="113">
        <v>17316</v>
      </c>
    </row>
    <row r="8" spans="1:7" x14ac:dyDescent="0.25">
      <c r="B8" s="46" t="s">
        <v>4</v>
      </c>
      <c r="C8" s="115">
        <v>406</v>
      </c>
      <c r="D8" s="115">
        <v>402</v>
      </c>
      <c r="E8" s="113">
        <v>27930</v>
      </c>
      <c r="F8" s="113">
        <v>27907</v>
      </c>
      <c r="G8" s="113">
        <v>28263</v>
      </c>
    </row>
    <row r="9" spans="1:7" x14ac:dyDescent="0.25">
      <c r="B9" s="46" t="s">
        <v>5</v>
      </c>
      <c r="C9" s="115">
        <v>81</v>
      </c>
      <c r="D9" s="115">
        <v>81</v>
      </c>
      <c r="E9" s="113">
        <v>81</v>
      </c>
      <c r="F9" s="113">
        <v>81</v>
      </c>
      <c r="G9" s="113">
        <v>150</v>
      </c>
    </row>
    <row r="10" spans="1:7" x14ac:dyDescent="0.25">
      <c r="B10" s="85" t="s">
        <v>150</v>
      </c>
      <c r="C10" s="114" t="s">
        <v>21</v>
      </c>
      <c r="D10" s="114" t="s">
        <v>21</v>
      </c>
      <c r="E10" s="114" t="s">
        <v>21</v>
      </c>
      <c r="F10" s="114" t="s">
        <v>21</v>
      </c>
      <c r="G10" s="113">
        <v>69</v>
      </c>
    </row>
    <row r="11" spans="1:7" x14ac:dyDescent="0.25">
      <c r="B11" s="122" t="s">
        <v>40</v>
      </c>
      <c r="C11" s="115"/>
      <c r="D11" s="115"/>
      <c r="E11" s="124"/>
      <c r="F11" s="124"/>
      <c r="G11" s="124"/>
    </row>
    <row r="12" spans="1:7" x14ac:dyDescent="0.25">
      <c r="B12" s="123" t="s">
        <v>16</v>
      </c>
      <c r="C12" s="115">
        <v>2</v>
      </c>
      <c r="D12" s="115">
        <v>2</v>
      </c>
      <c r="E12" s="113">
        <v>2</v>
      </c>
      <c r="F12" s="113">
        <v>2</v>
      </c>
      <c r="G12" s="113">
        <v>2</v>
      </c>
    </row>
    <row r="13" spans="1:7" x14ac:dyDescent="0.25">
      <c r="B13" s="123" t="s">
        <v>17</v>
      </c>
      <c r="C13" s="115">
        <v>215</v>
      </c>
      <c r="D13" s="115">
        <v>238</v>
      </c>
      <c r="E13" s="32">
        <v>111</v>
      </c>
      <c r="F13" s="113">
        <v>115</v>
      </c>
      <c r="G13" s="113">
        <v>98</v>
      </c>
    </row>
    <row r="14" spans="1:7" x14ac:dyDescent="0.25">
      <c r="B14" s="123" t="s">
        <v>18</v>
      </c>
      <c r="C14" s="115">
        <v>11</v>
      </c>
      <c r="D14" s="115">
        <v>3</v>
      </c>
      <c r="E14" s="32">
        <v>757</v>
      </c>
      <c r="F14" s="113">
        <v>729</v>
      </c>
      <c r="G14" s="113">
        <v>725</v>
      </c>
    </row>
    <row r="15" spans="1:7" x14ac:dyDescent="0.25">
      <c r="B15" s="122" t="s">
        <v>19</v>
      </c>
      <c r="C15" s="115">
        <v>835</v>
      </c>
      <c r="D15" s="115">
        <v>1083</v>
      </c>
      <c r="E15" s="113">
        <v>1246</v>
      </c>
      <c r="F15" s="113">
        <v>1158</v>
      </c>
      <c r="G15" s="113">
        <v>1164</v>
      </c>
    </row>
    <row r="16" spans="1:7" x14ac:dyDescent="0.25">
      <c r="B16" s="122" t="s">
        <v>20</v>
      </c>
      <c r="C16" s="115">
        <v>373</v>
      </c>
      <c r="D16" s="115">
        <v>284</v>
      </c>
      <c r="E16" s="113">
        <v>17</v>
      </c>
      <c r="F16" s="113">
        <v>11</v>
      </c>
      <c r="G16" s="113">
        <v>10</v>
      </c>
    </row>
    <row r="17" spans="1:7" x14ac:dyDescent="0.25">
      <c r="B17" s="122" t="s">
        <v>6</v>
      </c>
      <c r="C17" s="115">
        <v>158</v>
      </c>
      <c r="D17" s="115">
        <v>146</v>
      </c>
      <c r="E17" s="113">
        <v>219</v>
      </c>
      <c r="F17" s="113">
        <v>194</v>
      </c>
      <c r="G17" s="113">
        <v>211</v>
      </c>
    </row>
    <row r="18" spans="1:7" s="14" customFormat="1" x14ac:dyDescent="0.25">
      <c r="A18" s="294"/>
      <c r="B18" s="243" t="s">
        <v>86</v>
      </c>
      <c r="C18" s="234">
        <f>SUM(C5:C17)</f>
        <v>6715</v>
      </c>
      <c r="D18" s="234">
        <f>SUM(D5:D17)</f>
        <v>7832</v>
      </c>
      <c r="E18" s="234">
        <f>SUM(E5:E17)</f>
        <v>54540</v>
      </c>
      <c r="F18" s="234">
        <f>SUM(F5:F17)</f>
        <v>54995</v>
      </c>
      <c r="G18" s="234">
        <f>SUM(G5:G17)</f>
        <v>56089</v>
      </c>
    </row>
    <row r="19" spans="1:7" x14ac:dyDescent="0.25">
      <c r="A19" s="292" t="s">
        <v>388</v>
      </c>
      <c r="B19" s="120" t="s">
        <v>41</v>
      </c>
      <c r="C19" s="18"/>
      <c r="D19" s="5"/>
      <c r="E19" s="22"/>
      <c r="F19" s="28"/>
      <c r="G19" s="22"/>
    </row>
    <row r="20" spans="1:7" x14ac:dyDescent="0.25">
      <c r="B20" s="110" t="s">
        <v>7</v>
      </c>
      <c r="C20" s="115">
        <v>2574</v>
      </c>
      <c r="D20" s="115">
        <v>2767</v>
      </c>
      <c r="E20" s="113">
        <v>3579</v>
      </c>
      <c r="F20" s="113">
        <v>4096</v>
      </c>
      <c r="G20" s="113">
        <v>4251</v>
      </c>
    </row>
    <row r="21" spans="1:7" x14ac:dyDescent="0.25">
      <c r="B21" s="110" t="s">
        <v>15</v>
      </c>
      <c r="C21" s="49"/>
      <c r="D21" s="49"/>
      <c r="E21" s="51"/>
      <c r="F21" s="51"/>
      <c r="G21" s="51"/>
    </row>
    <row r="22" spans="1:7" x14ac:dyDescent="0.25">
      <c r="B22" s="121" t="s">
        <v>16</v>
      </c>
      <c r="C22" s="115">
        <v>2714</v>
      </c>
      <c r="D22" s="115">
        <v>1253</v>
      </c>
      <c r="E22" s="113">
        <v>2707</v>
      </c>
      <c r="F22" s="113">
        <v>3519</v>
      </c>
      <c r="G22" s="113">
        <v>2811</v>
      </c>
    </row>
    <row r="23" spans="1:7" x14ac:dyDescent="0.25">
      <c r="B23" s="121" t="s">
        <v>17</v>
      </c>
      <c r="C23" s="115">
        <v>4</v>
      </c>
      <c r="D23" s="124" t="s">
        <v>21</v>
      </c>
      <c r="E23" s="33">
        <v>34</v>
      </c>
      <c r="F23" s="113">
        <v>35</v>
      </c>
      <c r="G23" s="113">
        <v>36</v>
      </c>
    </row>
    <row r="24" spans="1:7" x14ac:dyDescent="0.25">
      <c r="B24" s="121" t="s">
        <v>8</v>
      </c>
      <c r="C24" s="115">
        <v>1816</v>
      </c>
      <c r="D24" s="115">
        <v>1149</v>
      </c>
      <c r="E24" s="113">
        <v>1758</v>
      </c>
      <c r="F24" s="113">
        <v>2236</v>
      </c>
      <c r="G24" s="113">
        <v>3079</v>
      </c>
    </row>
    <row r="25" spans="1:7" x14ac:dyDescent="0.25">
      <c r="B25" s="110" t="s">
        <v>9</v>
      </c>
      <c r="C25" s="115">
        <v>621</v>
      </c>
      <c r="D25" s="115">
        <v>3216</v>
      </c>
      <c r="E25" s="113">
        <v>1842</v>
      </c>
      <c r="F25" s="113">
        <v>1147</v>
      </c>
      <c r="G25" s="113">
        <v>714</v>
      </c>
    </row>
    <row r="26" spans="1:7" x14ac:dyDescent="0.25">
      <c r="B26" s="110" t="s">
        <v>22</v>
      </c>
      <c r="C26" s="115">
        <v>3136</v>
      </c>
      <c r="D26" s="115">
        <v>1897</v>
      </c>
      <c r="E26" s="113">
        <v>2629</v>
      </c>
      <c r="F26" s="113">
        <v>2699</v>
      </c>
      <c r="G26" s="113">
        <v>3964</v>
      </c>
    </row>
    <row r="27" spans="1:7" x14ac:dyDescent="0.25">
      <c r="B27" s="110" t="s">
        <v>18</v>
      </c>
      <c r="C27" s="115">
        <v>605</v>
      </c>
      <c r="D27" s="115">
        <v>1420</v>
      </c>
      <c r="E27" s="32">
        <v>1154</v>
      </c>
      <c r="F27" s="113">
        <v>1089</v>
      </c>
      <c r="G27" s="113">
        <v>1386</v>
      </c>
    </row>
    <row r="28" spans="1:7" x14ac:dyDescent="0.25">
      <c r="B28" s="110" t="s">
        <v>10</v>
      </c>
      <c r="C28" s="115">
        <v>440</v>
      </c>
      <c r="D28" s="115">
        <v>601</v>
      </c>
      <c r="E28" s="113">
        <v>497</v>
      </c>
      <c r="F28" s="113">
        <v>688</v>
      </c>
      <c r="G28" s="113">
        <v>745</v>
      </c>
    </row>
    <row r="29" spans="1:7" x14ac:dyDescent="0.25">
      <c r="B29" s="110" t="s">
        <v>11</v>
      </c>
      <c r="C29" s="115">
        <v>4</v>
      </c>
      <c r="D29" s="115">
        <v>18</v>
      </c>
      <c r="E29" s="113">
        <v>17</v>
      </c>
      <c r="F29" s="113">
        <v>13</v>
      </c>
      <c r="G29" s="113">
        <v>12</v>
      </c>
    </row>
    <row r="30" spans="1:7" s="14" customFormat="1" x14ac:dyDescent="0.25">
      <c r="A30" s="294"/>
      <c r="B30" s="252" t="s">
        <v>85</v>
      </c>
      <c r="C30" s="253">
        <f>SUM(C20:C29)</f>
        <v>11914</v>
      </c>
      <c r="D30" s="253">
        <f>SUM(D20:D29)</f>
        <v>12321</v>
      </c>
      <c r="E30" s="254">
        <f>SUM(E20:E29)</f>
        <v>14217</v>
      </c>
      <c r="F30" s="254">
        <f>SUM(F20:F29)</f>
        <v>15522</v>
      </c>
      <c r="G30" s="254">
        <f>SUM(G20:G29)</f>
        <v>16998</v>
      </c>
    </row>
    <row r="31" spans="1:7" x14ac:dyDescent="0.25">
      <c r="B31" s="222" t="s">
        <v>12</v>
      </c>
      <c r="C31" s="267">
        <f>C18+C30</f>
        <v>18629</v>
      </c>
      <c r="D31" s="267">
        <f>D18+D30</f>
        <v>20153</v>
      </c>
      <c r="E31" s="268">
        <f>E18+E30</f>
        <v>68757</v>
      </c>
      <c r="F31" s="268">
        <f>F18+F30</f>
        <v>70517</v>
      </c>
      <c r="G31" s="268">
        <f>G18+G30</f>
        <v>73087</v>
      </c>
    </row>
    <row r="32" spans="1:7" ht="18.75" x14ac:dyDescent="0.3">
      <c r="B32" s="11" t="s">
        <v>23</v>
      </c>
      <c r="C32" s="19"/>
      <c r="D32" s="12"/>
      <c r="E32" s="25"/>
      <c r="F32" s="27"/>
      <c r="G32" s="25"/>
    </row>
    <row r="33" spans="1:9" x14ac:dyDescent="0.25">
      <c r="A33" s="292" t="s">
        <v>388</v>
      </c>
      <c r="B33" s="108" t="s">
        <v>24</v>
      </c>
      <c r="C33" s="7"/>
      <c r="D33" s="6"/>
      <c r="F33" s="29"/>
      <c r="G33" s="20"/>
    </row>
    <row r="34" spans="1:9" x14ac:dyDescent="0.25">
      <c r="B34" s="107" t="s">
        <v>25</v>
      </c>
      <c r="C34" s="113">
        <v>216</v>
      </c>
      <c r="D34" s="113">
        <v>216</v>
      </c>
      <c r="E34" s="113">
        <v>235</v>
      </c>
      <c r="F34" s="113">
        <v>235</v>
      </c>
      <c r="G34" s="113">
        <v>235</v>
      </c>
    </row>
    <row r="35" spans="1:9" x14ac:dyDescent="0.25">
      <c r="B35" s="107" t="s">
        <v>26</v>
      </c>
      <c r="C35" s="113">
        <v>7651</v>
      </c>
      <c r="D35" s="113">
        <v>8013</v>
      </c>
      <c r="E35" s="113">
        <v>47439</v>
      </c>
      <c r="F35" s="113">
        <v>48826</v>
      </c>
      <c r="G35" s="113">
        <v>50069</v>
      </c>
    </row>
    <row r="36" spans="1:9" x14ac:dyDescent="0.25">
      <c r="B36" s="107" t="s">
        <v>27</v>
      </c>
      <c r="C36" s="113">
        <v>18</v>
      </c>
      <c r="D36" s="113">
        <v>17</v>
      </c>
      <c r="E36" s="113">
        <v>20</v>
      </c>
      <c r="F36" s="113">
        <v>26</v>
      </c>
      <c r="G36" s="113">
        <v>218</v>
      </c>
    </row>
    <row r="37" spans="1:9" s="14" customFormat="1" x14ac:dyDescent="0.25">
      <c r="A37" s="294"/>
      <c r="B37" s="243" t="s">
        <v>89</v>
      </c>
      <c r="C37" s="234">
        <f>SUM(C34:C36)</f>
        <v>7885</v>
      </c>
      <c r="D37" s="234">
        <f>SUM(D34:D36)</f>
        <v>8246</v>
      </c>
      <c r="E37" s="251">
        <f>SUM(E34:E36)</f>
        <v>47694</v>
      </c>
      <c r="F37" s="251">
        <f>SUM(F34:F36)</f>
        <v>49087</v>
      </c>
      <c r="G37" s="251">
        <f>SUM(G34:G36)</f>
        <v>50522</v>
      </c>
    </row>
    <row r="38" spans="1:9" x14ac:dyDescent="0.25">
      <c r="B38" s="127" t="s">
        <v>28</v>
      </c>
      <c r="C38" s="128"/>
      <c r="D38" s="129"/>
      <c r="E38" s="130"/>
      <c r="F38" s="131"/>
      <c r="G38" s="130"/>
    </row>
    <row r="39" spans="1:9" x14ac:dyDescent="0.25">
      <c r="A39" s="292" t="s">
        <v>388</v>
      </c>
      <c r="B39" s="127" t="s">
        <v>29</v>
      </c>
      <c r="C39" s="128"/>
      <c r="D39" s="129"/>
      <c r="E39" s="130"/>
      <c r="F39" s="131"/>
      <c r="G39" s="130"/>
    </row>
    <row r="40" spans="1:9" x14ac:dyDescent="0.25">
      <c r="B40" s="127" t="s">
        <v>30</v>
      </c>
      <c r="C40" s="132"/>
      <c r="D40" s="129"/>
      <c r="E40" s="130"/>
      <c r="F40" s="131"/>
      <c r="G40" s="130"/>
      <c r="I40" s="87"/>
    </row>
    <row r="41" spans="1:9" x14ac:dyDescent="0.25">
      <c r="B41" s="133" t="s">
        <v>144</v>
      </c>
      <c r="C41" s="134" t="s">
        <v>21</v>
      </c>
      <c r="D41" s="134" t="s">
        <v>21</v>
      </c>
      <c r="E41" s="135">
        <v>731</v>
      </c>
      <c r="F41" s="136">
        <v>741</v>
      </c>
      <c r="G41" s="136">
        <v>807</v>
      </c>
    </row>
    <row r="42" spans="1:9" x14ac:dyDescent="0.25">
      <c r="B42" s="133" t="s">
        <v>31</v>
      </c>
      <c r="C42" s="136">
        <v>394</v>
      </c>
      <c r="D42" s="136">
        <v>939</v>
      </c>
      <c r="E42" s="137">
        <v>296</v>
      </c>
      <c r="F42" s="136">
        <v>357</v>
      </c>
      <c r="G42" s="136">
        <v>860</v>
      </c>
    </row>
    <row r="43" spans="1:9" x14ac:dyDescent="0.25">
      <c r="B43" s="127" t="s">
        <v>32</v>
      </c>
      <c r="C43" s="136">
        <v>1082</v>
      </c>
      <c r="D43" s="136">
        <v>1227</v>
      </c>
      <c r="E43" s="136">
        <v>1578</v>
      </c>
      <c r="F43" s="136">
        <v>1580</v>
      </c>
      <c r="G43" s="136">
        <v>1363</v>
      </c>
    </row>
    <row r="44" spans="1:9" x14ac:dyDescent="0.25">
      <c r="B44" s="127" t="s">
        <v>33</v>
      </c>
      <c r="C44" s="136">
        <v>601</v>
      </c>
      <c r="D44" s="136">
        <v>424</v>
      </c>
      <c r="E44" s="136">
        <v>1367</v>
      </c>
      <c r="F44" s="136">
        <v>1331</v>
      </c>
      <c r="G44" s="136">
        <v>1086</v>
      </c>
    </row>
    <row r="45" spans="1:9" x14ac:dyDescent="0.25">
      <c r="B45" s="138" t="s">
        <v>139</v>
      </c>
      <c r="C45" s="134" t="s">
        <v>21</v>
      </c>
      <c r="D45" s="134" t="s">
        <v>21</v>
      </c>
      <c r="E45" s="136">
        <v>5988</v>
      </c>
      <c r="F45" s="136">
        <v>6141</v>
      </c>
      <c r="G45" s="136">
        <v>6421</v>
      </c>
    </row>
    <row r="46" spans="1:9" s="14" customFormat="1" x14ac:dyDescent="0.25">
      <c r="A46" s="294"/>
      <c r="B46" s="243" t="s">
        <v>87</v>
      </c>
      <c r="C46" s="234">
        <f>SUM(C42:C44)</f>
        <v>2077</v>
      </c>
      <c r="D46" s="234">
        <f>SUM(D42:D44)</f>
        <v>2590</v>
      </c>
      <c r="E46" s="251">
        <f>SUM(E38:E45)</f>
        <v>9960</v>
      </c>
      <c r="F46" s="251">
        <f>SUM(F38:F45)</f>
        <v>10150</v>
      </c>
      <c r="G46" s="251">
        <f>SUM(G38:G45)</f>
        <v>10537</v>
      </c>
    </row>
    <row r="47" spans="1:9" x14ac:dyDescent="0.25">
      <c r="A47" s="292" t="s">
        <v>388</v>
      </c>
      <c r="B47" s="127" t="s">
        <v>34</v>
      </c>
      <c r="C47" s="128"/>
      <c r="D47" s="129"/>
      <c r="E47" s="130"/>
      <c r="F47" s="131"/>
      <c r="G47" s="130"/>
    </row>
    <row r="48" spans="1:9" x14ac:dyDescent="0.25">
      <c r="B48" s="138" t="s">
        <v>30</v>
      </c>
      <c r="C48" s="139"/>
      <c r="D48" s="140"/>
      <c r="E48" s="130"/>
      <c r="F48" s="131"/>
      <c r="G48" s="130"/>
    </row>
    <row r="49" spans="1:7" x14ac:dyDescent="0.25">
      <c r="B49" s="138" t="s">
        <v>35</v>
      </c>
      <c r="C49" s="136">
        <v>99</v>
      </c>
      <c r="D49" s="134" t="s">
        <v>21</v>
      </c>
      <c r="E49" s="134" t="s">
        <v>21</v>
      </c>
      <c r="F49" s="134" t="s">
        <v>21</v>
      </c>
      <c r="G49" s="136">
        <v>98</v>
      </c>
    </row>
    <row r="50" spans="1:7" x14ac:dyDescent="0.25">
      <c r="B50" s="133" t="s">
        <v>145</v>
      </c>
      <c r="C50" s="134" t="s">
        <v>21</v>
      </c>
      <c r="D50" s="134" t="s">
        <v>21</v>
      </c>
      <c r="E50" s="137">
        <v>278</v>
      </c>
      <c r="F50" s="136">
        <v>302</v>
      </c>
      <c r="G50" s="136">
        <v>314</v>
      </c>
    </row>
    <row r="51" spans="1:7" s="34" customFormat="1" x14ac:dyDescent="0.25">
      <c r="A51" s="293"/>
      <c r="B51" s="127" t="s">
        <v>36</v>
      </c>
      <c r="C51" s="141"/>
      <c r="D51" s="141"/>
      <c r="E51" s="142"/>
      <c r="F51" s="143"/>
      <c r="G51" s="143"/>
    </row>
    <row r="52" spans="1:7" x14ac:dyDescent="0.25">
      <c r="B52" s="133" t="s">
        <v>42</v>
      </c>
      <c r="C52" s="134" t="s">
        <v>21</v>
      </c>
      <c r="D52" s="134" t="s">
        <v>21</v>
      </c>
      <c r="E52" s="136">
        <v>67</v>
      </c>
      <c r="F52" s="136">
        <v>60</v>
      </c>
      <c r="G52" s="136">
        <v>100</v>
      </c>
    </row>
    <row r="53" spans="1:7" x14ac:dyDescent="0.25">
      <c r="B53" s="144" t="s">
        <v>43</v>
      </c>
      <c r="C53" s="136">
        <v>7206</v>
      </c>
      <c r="D53" s="136">
        <v>7535</v>
      </c>
      <c r="E53" s="136">
        <v>8735</v>
      </c>
      <c r="F53" s="136">
        <v>9008</v>
      </c>
      <c r="G53" s="136">
        <v>9474</v>
      </c>
    </row>
    <row r="54" spans="1:7" x14ac:dyDescent="0.25">
      <c r="B54" s="138" t="s">
        <v>31</v>
      </c>
      <c r="C54" s="136">
        <v>492</v>
      </c>
      <c r="D54" s="136">
        <v>932</v>
      </c>
      <c r="E54" s="137">
        <v>928</v>
      </c>
      <c r="F54" s="136">
        <v>899</v>
      </c>
      <c r="G54" s="136">
        <v>889</v>
      </c>
    </row>
    <row r="55" spans="1:7" x14ac:dyDescent="0.25">
      <c r="B55" s="138" t="s">
        <v>37</v>
      </c>
      <c r="C55" s="136">
        <v>347</v>
      </c>
      <c r="D55" s="136">
        <v>428</v>
      </c>
      <c r="E55" s="136">
        <v>588</v>
      </c>
      <c r="F55" s="136">
        <v>665</v>
      </c>
      <c r="G55" s="136">
        <v>764</v>
      </c>
    </row>
    <row r="56" spans="1:7" s="21" customFormat="1" x14ac:dyDescent="0.25">
      <c r="A56" s="295"/>
      <c r="B56" s="138" t="s">
        <v>32</v>
      </c>
      <c r="C56" s="136">
        <v>523</v>
      </c>
      <c r="D56" s="136">
        <v>422</v>
      </c>
      <c r="E56" s="136">
        <v>507</v>
      </c>
      <c r="F56" s="136">
        <v>346</v>
      </c>
      <c r="G56" s="136">
        <v>389</v>
      </c>
    </row>
    <row r="57" spans="1:7" x14ac:dyDescent="0.25">
      <c r="B57" s="252" t="s">
        <v>88</v>
      </c>
      <c r="C57" s="253">
        <f>SUM(C48:C56)</f>
        <v>8667</v>
      </c>
      <c r="D57" s="253">
        <f>SUM(D48:D56)</f>
        <v>9317</v>
      </c>
      <c r="E57" s="254">
        <f>SUM(E47:E56)</f>
        <v>11103</v>
      </c>
      <c r="F57" s="254">
        <f>SUM(F47:F56)</f>
        <v>11280</v>
      </c>
      <c r="G57" s="254">
        <f>SUM(G47:G56)</f>
        <v>12028</v>
      </c>
    </row>
    <row r="58" spans="1:7" x14ac:dyDescent="0.25">
      <c r="B58" s="222" t="s">
        <v>38</v>
      </c>
      <c r="C58" s="267">
        <f>C37+C46+C57</f>
        <v>18629</v>
      </c>
      <c r="D58" s="267">
        <f>D37+D46+D57</f>
        <v>20153</v>
      </c>
      <c r="E58" s="269">
        <f>E57+E46+E37</f>
        <v>68757</v>
      </c>
      <c r="F58" s="269">
        <f>F57+F46+F37</f>
        <v>70517</v>
      </c>
      <c r="G58" s="269">
        <f>G57+G46+G37</f>
        <v>73087</v>
      </c>
    </row>
    <row r="60" spans="1:7" x14ac:dyDescent="0.25">
      <c r="B60" s="232"/>
    </row>
    <row r="61" spans="1:7" ht="75" customHeight="1" x14ac:dyDescent="0.25">
      <c r="B61" s="31"/>
      <c r="C61" s="80"/>
      <c r="D61" s="31"/>
      <c r="E61" s="31"/>
    </row>
    <row r="62" spans="1:7" ht="135" customHeight="1" x14ac:dyDescent="0.25">
      <c r="B62" s="80"/>
      <c r="C62" s="80"/>
      <c r="D62" s="80"/>
      <c r="E62" s="80"/>
    </row>
    <row r="63" spans="1:7" ht="45" customHeight="1" x14ac:dyDescent="0.25">
      <c r="B63" s="81"/>
      <c r="C63" s="81"/>
      <c r="D63" s="81"/>
      <c r="E63" s="81"/>
    </row>
    <row r="64" spans="1:7" ht="45" customHeight="1" x14ac:dyDescent="0.25">
      <c r="B64" s="81"/>
      <c r="C64" s="81"/>
      <c r="D64" s="81"/>
      <c r="E64" s="81"/>
    </row>
  </sheetData>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71"/>
  <sheetViews>
    <sheetView showGridLines="0" workbookViewId="0">
      <pane ySplit="2" topLeftCell="A3" activePane="bottomLeft" state="frozen"/>
      <selection activeCell="P24" sqref="P24"/>
      <selection pane="bottomLeft" activeCell="P24" sqref="P24"/>
    </sheetView>
  </sheetViews>
  <sheetFormatPr defaultRowHeight="15" x14ac:dyDescent="0.25"/>
  <cols>
    <col min="1" max="1" width="1.85546875" style="292" customWidth="1"/>
    <col min="2" max="2" width="84.28515625" bestFit="1" customWidth="1"/>
    <col min="3" max="3" width="18" bestFit="1" customWidth="1"/>
    <col min="4" max="4" width="18" style="3" bestFit="1" customWidth="1"/>
    <col min="5" max="5" width="18" style="6" bestFit="1" customWidth="1"/>
    <col min="6" max="6" width="18" style="3" bestFit="1" customWidth="1"/>
    <col min="7" max="7" width="18" bestFit="1" customWidth="1"/>
  </cols>
  <sheetData>
    <row r="1" spans="1:7" x14ac:dyDescent="0.25">
      <c r="B1" s="85"/>
    </row>
    <row r="2" spans="1:7" s="34" customFormat="1" x14ac:dyDescent="0.25">
      <c r="A2" s="293"/>
      <c r="B2" s="8" t="s">
        <v>0</v>
      </c>
      <c r="C2" s="40" t="s">
        <v>206</v>
      </c>
      <c r="D2" s="40" t="s">
        <v>207</v>
      </c>
      <c r="E2" s="40" t="s">
        <v>208</v>
      </c>
      <c r="F2" s="40" t="s">
        <v>209</v>
      </c>
      <c r="G2" s="40" t="s">
        <v>210</v>
      </c>
    </row>
    <row r="3" spans="1:7" ht="18.75" x14ac:dyDescent="0.3">
      <c r="B3" s="15" t="s">
        <v>90</v>
      </c>
      <c r="C3" s="16"/>
      <c r="D3" s="16"/>
      <c r="E3" s="24"/>
      <c r="F3" s="24"/>
      <c r="G3" s="24"/>
    </row>
    <row r="4" spans="1:7" x14ac:dyDescent="0.25">
      <c r="A4" s="292" t="s">
        <v>388</v>
      </c>
      <c r="B4" s="108" t="s">
        <v>91</v>
      </c>
      <c r="C4" s="125">
        <v>8604</v>
      </c>
      <c r="D4" s="125">
        <v>9173</v>
      </c>
      <c r="E4" s="125">
        <v>10606</v>
      </c>
      <c r="F4" s="125">
        <v>11874</v>
      </c>
      <c r="G4" s="146">
        <v>13346</v>
      </c>
    </row>
    <row r="5" spans="1:7" x14ac:dyDescent="0.25">
      <c r="B5" s="107" t="s">
        <v>92</v>
      </c>
      <c r="C5" s="113"/>
      <c r="D5" s="113"/>
      <c r="E5" s="113"/>
      <c r="F5" s="113"/>
      <c r="G5" s="113"/>
    </row>
    <row r="6" spans="1:7" x14ac:dyDescent="0.25">
      <c r="B6" s="107" t="s">
        <v>93</v>
      </c>
      <c r="C6" s="113">
        <v>565</v>
      </c>
      <c r="D6" s="113">
        <v>1002</v>
      </c>
      <c r="E6" s="113">
        <v>1134</v>
      </c>
      <c r="F6" s="113">
        <v>1106</v>
      </c>
      <c r="G6" s="147">
        <v>1152</v>
      </c>
    </row>
    <row r="7" spans="1:7" x14ac:dyDescent="0.25">
      <c r="B7" s="107" t="s">
        <v>94</v>
      </c>
      <c r="C7" s="113">
        <v>39</v>
      </c>
      <c r="D7" s="113">
        <v>53</v>
      </c>
      <c r="E7" s="113">
        <v>-57</v>
      </c>
      <c r="F7" s="113">
        <v>-97</v>
      </c>
      <c r="G7" s="145">
        <v>-100</v>
      </c>
    </row>
    <row r="8" spans="1:7" x14ac:dyDescent="0.25">
      <c r="B8" s="107" t="s">
        <v>95</v>
      </c>
      <c r="C8" s="113">
        <v>-66</v>
      </c>
      <c r="D8" s="113">
        <v>-104</v>
      </c>
      <c r="E8" s="113">
        <v>13</v>
      </c>
      <c r="F8" s="114" t="s">
        <v>21</v>
      </c>
      <c r="G8" s="114" t="s">
        <v>21</v>
      </c>
    </row>
    <row r="9" spans="1:7" x14ac:dyDescent="0.25">
      <c r="B9" s="107" t="s">
        <v>96</v>
      </c>
      <c r="C9" s="113">
        <v>57</v>
      </c>
      <c r="D9" s="113">
        <v>-26</v>
      </c>
      <c r="E9" s="113">
        <v>-22</v>
      </c>
      <c r="F9" s="113">
        <v>-9</v>
      </c>
      <c r="G9" s="145">
        <v>-2</v>
      </c>
    </row>
    <row r="10" spans="1:7" x14ac:dyDescent="0.25">
      <c r="B10" s="107" t="s">
        <v>97</v>
      </c>
      <c r="C10" s="113">
        <v>-307</v>
      </c>
      <c r="D10" s="113">
        <v>-492</v>
      </c>
      <c r="E10" s="113">
        <v>-346</v>
      </c>
      <c r="F10" s="113">
        <v>-198</v>
      </c>
      <c r="G10" s="145">
        <v>-411</v>
      </c>
    </row>
    <row r="11" spans="1:7" x14ac:dyDescent="0.25">
      <c r="B11" s="107" t="s">
        <v>98</v>
      </c>
      <c r="C11" s="113">
        <v>-1</v>
      </c>
      <c r="D11" s="113">
        <v>-1</v>
      </c>
      <c r="E11" s="113">
        <v>-1</v>
      </c>
      <c r="F11" s="113">
        <v>-1</v>
      </c>
      <c r="G11" s="145">
        <v>-2</v>
      </c>
    </row>
    <row r="12" spans="1:7" x14ac:dyDescent="0.25">
      <c r="B12" s="107" t="s">
        <v>99</v>
      </c>
      <c r="C12" s="113">
        <v>-168</v>
      </c>
      <c r="D12" s="113">
        <v>-139</v>
      </c>
      <c r="E12" s="113">
        <v>-63</v>
      </c>
      <c r="F12" s="113">
        <v>-59</v>
      </c>
      <c r="G12" s="145">
        <v>-99</v>
      </c>
    </row>
    <row r="13" spans="1:7" x14ac:dyDescent="0.25">
      <c r="B13" s="107" t="s">
        <v>100</v>
      </c>
      <c r="C13" s="113">
        <v>33</v>
      </c>
      <c r="D13" s="113">
        <v>118</v>
      </c>
      <c r="E13" s="113">
        <v>117</v>
      </c>
      <c r="F13" s="113">
        <v>106</v>
      </c>
      <c r="G13" s="145">
        <v>114</v>
      </c>
    </row>
    <row r="14" spans="1:7" x14ac:dyDescent="0.25">
      <c r="B14" s="107" t="s">
        <v>101</v>
      </c>
      <c r="C14" s="113">
        <v>10</v>
      </c>
      <c r="D14" s="113">
        <v>2</v>
      </c>
      <c r="E14" s="113">
        <v>-1</v>
      </c>
      <c r="F14" s="113">
        <v>-1</v>
      </c>
      <c r="G14" s="145">
        <v>1</v>
      </c>
    </row>
    <row r="15" spans="1:7" x14ac:dyDescent="0.25">
      <c r="B15" s="107" t="s">
        <v>146</v>
      </c>
      <c r="C15" s="148" t="s">
        <v>21</v>
      </c>
      <c r="D15" s="148" t="s">
        <v>21</v>
      </c>
      <c r="E15" s="148" t="s">
        <v>21</v>
      </c>
      <c r="F15" s="113">
        <v>-29</v>
      </c>
      <c r="G15" s="145">
        <v>-60</v>
      </c>
    </row>
    <row r="16" spans="1:7" x14ac:dyDescent="0.25">
      <c r="B16" s="107" t="s">
        <v>153</v>
      </c>
      <c r="C16" s="148" t="s">
        <v>21</v>
      </c>
      <c r="D16" s="148" t="s">
        <v>21</v>
      </c>
      <c r="E16" s="148" t="s">
        <v>21</v>
      </c>
      <c r="F16" s="148" t="s">
        <v>21</v>
      </c>
      <c r="G16" s="145">
        <v>-1</v>
      </c>
    </row>
    <row r="17" spans="1:7" x14ac:dyDescent="0.25">
      <c r="B17" s="107" t="s">
        <v>154</v>
      </c>
      <c r="C17" s="148" t="s">
        <v>21</v>
      </c>
      <c r="D17" s="148" t="s">
        <v>21</v>
      </c>
      <c r="E17" s="148" t="s">
        <v>21</v>
      </c>
      <c r="F17" s="148" t="s">
        <v>21</v>
      </c>
      <c r="G17" s="145">
        <v>2</v>
      </c>
    </row>
    <row r="18" spans="1:7" x14ac:dyDescent="0.25">
      <c r="B18" s="107" t="s">
        <v>102</v>
      </c>
      <c r="C18" s="113">
        <v>134</v>
      </c>
      <c r="D18" s="113">
        <v>138</v>
      </c>
      <c r="E18" s="113">
        <v>201</v>
      </c>
      <c r="F18" s="113">
        <v>156</v>
      </c>
      <c r="G18" s="145">
        <v>184</v>
      </c>
    </row>
    <row r="19" spans="1:7" x14ac:dyDescent="0.25">
      <c r="B19" s="107" t="s">
        <v>103</v>
      </c>
      <c r="C19" s="113">
        <v>-2</v>
      </c>
      <c r="D19" s="113">
        <v>11</v>
      </c>
      <c r="E19" s="113">
        <v>77</v>
      </c>
      <c r="F19" s="113">
        <v>-15</v>
      </c>
      <c r="G19" s="145">
        <v>-27</v>
      </c>
    </row>
    <row r="20" spans="1:7" x14ac:dyDescent="0.25">
      <c r="B20" s="107" t="s">
        <v>104</v>
      </c>
      <c r="C20" s="113">
        <v>11</v>
      </c>
      <c r="D20" s="113">
        <v>-12</v>
      </c>
      <c r="E20" s="113">
        <v>14</v>
      </c>
      <c r="F20" s="113">
        <v>-4</v>
      </c>
      <c r="G20" s="145">
        <v>-8</v>
      </c>
    </row>
    <row r="21" spans="1:7" x14ac:dyDescent="0.25">
      <c r="B21" s="233" t="s">
        <v>105</v>
      </c>
      <c r="C21" s="234">
        <f>SUM(C4:C20)</f>
        <v>8909</v>
      </c>
      <c r="D21" s="234">
        <f>SUM(D4:D20)</f>
        <v>9723</v>
      </c>
      <c r="E21" s="234">
        <f>SUM(E4:E20)</f>
        <v>11672</v>
      </c>
      <c r="F21" s="234">
        <f>SUM(F4:F20)</f>
        <v>12829</v>
      </c>
      <c r="G21" s="234">
        <f>SUM(G4:G20)</f>
        <v>14089</v>
      </c>
    </row>
    <row r="22" spans="1:7" x14ac:dyDescent="0.25">
      <c r="B22" s="107" t="s">
        <v>92</v>
      </c>
      <c r="C22" s="50"/>
      <c r="D22" s="50"/>
      <c r="E22" s="50"/>
      <c r="F22" s="50"/>
      <c r="G22" s="50"/>
    </row>
    <row r="23" spans="1:7" x14ac:dyDescent="0.25">
      <c r="B23" s="107" t="s">
        <v>106</v>
      </c>
      <c r="C23" s="113">
        <v>-66</v>
      </c>
      <c r="D23" s="113">
        <v>-19</v>
      </c>
      <c r="E23" s="113">
        <v>-4</v>
      </c>
      <c r="F23" s="113">
        <v>3</v>
      </c>
      <c r="G23" s="145">
        <v>-14</v>
      </c>
    </row>
    <row r="24" spans="1:7" x14ac:dyDescent="0.25">
      <c r="B24" s="107" t="s">
        <v>107</v>
      </c>
      <c r="C24" s="113">
        <v>-13</v>
      </c>
      <c r="D24" s="113">
        <v>471</v>
      </c>
      <c r="E24" s="113">
        <v>-412</v>
      </c>
      <c r="F24" s="113">
        <v>-480</v>
      </c>
      <c r="G24" s="147">
        <v>-1111</v>
      </c>
    </row>
    <row r="25" spans="1:7" x14ac:dyDescent="0.25">
      <c r="B25" s="107" t="s">
        <v>108</v>
      </c>
      <c r="C25" s="113">
        <v>-195</v>
      </c>
      <c r="D25" s="113">
        <v>-331</v>
      </c>
      <c r="E25" s="113">
        <v>-543</v>
      </c>
      <c r="F25" s="113">
        <v>-758</v>
      </c>
      <c r="G25" s="145">
        <v>-339</v>
      </c>
    </row>
    <row r="26" spans="1:7" x14ac:dyDescent="0.25">
      <c r="B26" s="107" t="s">
        <v>109</v>
      </c>
      <c r="C26" s="113">
        <v>278</v>
      </c>
      <c r="D26" s="113">
        <v>56</v>
      </c>
      <c r="E26" s="113">
        <v>28</v>
      </c>
      <c r="F26" s="113">
        <v>86</v>
      </c>
      <c r="G26" s="145">
        <v>-116</v>
      </c>
    </row>
    <row r="27" spans="1:7" x14ac:dyDescent="0.25">
      <c r="B27" s="107" t="s">
        <v>110</v>
      </c>
      <c r="C27" s="113">
        <v>-346</v>
      </c>
      <c r="D27" s="113">
        <v>234</v>
      </c>
      <c r="E27" s="113">
        <v>830</v>
      </c>
      <c r="F27" s="113">
        <v>149</v>
      </c>
      <c r="G27" s="145">
        <v>622</v>
      </c>
    </row>
    <row r="28" spans="1:7" x14ac:dyDescent="0.25">
      <c r="B28" s="235" t="s">
        <v>111</v>
      </c>
      <c r="C28" s="236">
        <f>SUM(C21:C27)</f>
        <v>8567</v>
      </c>
      <c r="D28" s="236">
        <f>SUM(D21:D27)</f>
        <v>10134</v>
      </c>
      <c r="E28" s="236">
        <f>SUM(E21:E27)</f>
        <v>11571</v>
      </c>
      <c r="F28" s="236">
        <f>SUM(F21:F27)</f>
        <v>11829</v>
      </c>
      <c r="G28" s="236">
        <f>SUM(G21:G27)</f>
        <v>13131</v>
      </c>
    </row>
    <row r="29" spans="1:7" x14ac:dyDescent="0.25">
      <c r="B29" s="107" t="s">
        <v>112</v>
      </c>
      <c r="C29" s="113">
        <v>-2767</v>
      </c>
      <c r="D29" s="113">
        <v>-2505</v>
      </c>
      <c r="E29" s="113">
        <v>-2407</v>
      </c>
      <c r="F29" s="113">
        <v>-2784</v>
      </c>
      <c r="G29" s="147">
        <v>-3138</v>
      </c>
    </row>
    <row r="30" spans="1:7" x14ac:dyDescent="0.25">
      <c r="B30" s="107" t="s">
        <v>155</v>
      </c>
      <c r="C30" s="148" t="s">
        <v>21</v>
      </c>
      <c r="D30" s="148" t="s">
        <v>21</v>
      </c>
      <c r="E30" s="148" t="s">
        <v>21</v>
      </c>
      <c r="F30" s="148" t="s">
        <v>21</v>
      </c>
      <c r="G30" s="145">
        <v>-1</v>
      </c>
    </row>
    <row r="31" spans="1:7" x14ac:dyDescent="0.25">
      <c r="B31" s="107" t="s">
        <v>113</v>
      </c>
      <c r="C31" s="113">
        <v>0</v>
      </c>
      <c r="D31" s="113">
        <v>-6</v>
      </c>
      <c r="E31" s="113">
        <v>-1</v>
      </c>
      <c r="F31" s="113">
        <v>3</v>
      </c>
      <c r="G31" s="145">
        <v>-1</v>
      </c>
    </row>
    <row r="32" spans="1:7" x14ac:dyDescent="0.25">
      <c r="A32" s="292" t="s">
        <v>388</v>
      </c>
      <c r="B32" s="118" t="s">
        <v>114</v>
      </c>
      <c r="C32" s="119">
        <f>SUM(C28:C31)</f>
        <v>5800</v>
      </c>
      <c r="D32" s="119">
        <f>SUM(D28:D31)</f>
        <v>7623</v>
      </c>
      <c r="E32" s="119">
        <f>SUM(E28:E31)</f>
        <v>9163</v>
      </c>
      <c r="F32" s="119">
        <f>SUM(F28:F31)</f>
        <v>9048</v>
      </c>
      <c r="G32" s="119">
        <f>SUM(G28:G31)</f>
        <v>9991</v>
      </c>
    </row>
    <row r="33" spans="2:7" ht="18.75" x14ac:dyDescent="0.3">
      <c r="B33" s="15" t="s">
        <v>115</v>
      </c>
      <c r="C33" s="16"/>
      <c r="D33" s="16"/>
      <c r="E33" s="24"/>
      <c r="F33" s="24"/>
      <c r="G33" s="24"/>
    </row>
    <row r="34" spans="2:7" x14ac:dyDescent="0.25">
      <c r="B34" s="107" t="s">
        <v>116</v>
      </c>
      <c r="C34" s="113">
        <v>-695</v>
      </c>
      <c r="D34" s="113">
        <v>-850</v>
      </c>
      <c r="E34" s="113">
        <v>-741</v>
      </c>
      <c r="F34" s="113">
        <v>-1225</v>
      </c>
      <c r="G34" s="147">
        <v>-1174</v>
      </c>
    </row>
    <row r="35" spans="2:7" x14ac:dyDescent="0.25">
      <c r="B35" s="107" t="s">
        <v>117</v>
      </c>
      <c r="C35" s="113">
        <v>13</v>
      </c>
      <c r="D35" s="113">
        <v>52</v>
      </c>
      <c r="E35" s="113">
        <v>97</v>
      </c>
      <c r="F35" s="113">
        <v>146</v>
      </c>
      <c r="G35" s="145">
        <v>121</v>
      </c>
    </row>
    <row r="36" spans="2:7" x14ac:dyDescent="0.25">
      <c r="B36" s="107" t="s">
        <v>118</v>
      </c>
      <c r="C36" s="113">
        <v>-72</v>
      </c>
      <c r="D36" s="113">
        <v>-12</v>
      </c>
      <c r="E36" s="113">
        <v>-3422</v>
      </c>
      <c r="F36" s="113">
        <v>-3</v>
      </c>
      <c r="G36" s="145">
        <v>-18</v>
      </c>
    </row>
    <row r="37" spans="2:7" x14ac:dyDescent="0.25">
      <c r="B37" s="107" t="s">
        <v>147</v>
      </c>
      <c r="C37" s="148" t="s">
        <v>21</v>
      </c>
      <c r="D37" s="148" t="s">
        <v>21</v>
      </c>
      <c r="E37" s="148" t="s">
        <v>21</v>
      </c>
      <c r="F37" s="113">
        <v>29</v>
      </c>
      <c r="G37" s="145">
        <v>60</v>
      </c>
    </row>
    <row r="38" spans="2:7" x14ac:dyDescent="0.25">
      <c r="B38" s="107" t="s">
        <v>156</v>
      </c>
      <c r="C38" s="148" t="s">
        <v>21</v>
      </c>
      <c r="D38" s="148" t="s">
        <v>21</v>
      </c>
      <c r="E38" s="148" t="s">
        <v>21</v>
      </c>
      <c r="F38" s="148" t="s">
        <v>21</v>
      </c>
      <c r="G38" s="145">
        <v>-264</v>
      </c>
    </row>
    <row r="39" spans="2:7" x14ac:dyDescent="0.25">
      <c r="B39" s="107" t="s">
        <v>157</v>
      </c>
      <c r="C39" s="148" t="s">
        <v>21</v>
      </c>
      <c r="D39" s="148" t="s">
        <v>21</v>
      </c>
      <c r="E39" s="148" t="s">
        <v>21</v>
      </c>
      <c r="F39" s="148" t="s">
        <v>21</v>
      </c>
      <c r="G39" s="145">
        <v>-2</v>
      </c>
    </row>
    <row r="40" spans="2:7" x14ac:dyDescent="0.25">
      <c r="B40" s="107" t="s">
        <v>158</v>
      </c>
      <c r="C40" s="148" t="s">
        <v>21</v>
      </c>
      <c r="D40" s="148" t="s">
        <v>21</v>
      </c>
      <c r="E40" s="148" t="s">
        <v>21</v>
      </c>
      <c r="F40" s="148" t="s">
        <v>21</v>
      </c>
      <c r="G40" s="145">
        <v>-70</v>
      </c>
    </row>
    <row r="41" spans="2:7" x14ac:dyDescent="0.25">
      <c r="B41" s="107" t="s">
        <v>119</v>
      </c>
      <c r="C41" s="113">
        <v>-13</v>
      </c>
      <c r="D41" s="113">
        <v>-30</v>
      </c>
      <c r="E41" s="113">
        <v>-33</v>
      </c>
      <c r="F41" s="113">
        <v>-41</v>
      </c>
      <c r="G41" s="145">
        <v>-40</v>
      </c>
    </row>
    <row r="42" spans="2:7" x14ac:dyDescent="0.25">
      <c r="B42" s="107" t="s">
        <v>120</v>
      </c>
      <c r="C42" s="113">
        <v>-74365</v>
      </c>
      <c r="D42" s="113">
        <v>-36090</v>
      </c>
      <c r="E42" s="113">
        <v>-39876</v>
      </c>
      <c r="F42" s="113">
        <v>-48522</v>
      </c>
      <c r="G42" s="147">
        <v>-22649</v>
      </c>
    </row>
    <row r="43" spans="2:7" x14ac:dyDescent="0.25">
      <c r="B43" s="107" t="s">
        <v>121</v>
      </c>
      <c r="C43" s="113">
        <v>74691</v>
      </c>
      <c r="D43" s="113">
        <v>37690</v>
      </c>
      <c r="E43" s="113">
        <v>38486</v>
      </c>
      <c r="F43" s="113">
        <v>47786</v>
      </c>
      <c r="G43" s="147">
        <v>23462</v>
      </c>
    </row>
    <row r="44" spans="2:7" x14ac:dyDescent="0.25">
      <c r="B44" s="107" t="s">
        <v>140</v>
      </c>
      <c r="C44" s="148" t="s">
        <v>21</v>
      </c>
      <c r="D44" s="148" t="s">
        <v>21</v>
      </c>
      <c r="E44" s="113">
        <v>-44</v>
      </c>
      <c r="F44" s="114" t="s">
        <v>21</v>
      </c>
      <c r="G44" s="114" t="s">
        <v>21</v>
      </c>
    </row>
    <row r="45" spans="2:7" x14ac:dyDescent="0.25">
      <c r="B45" s="107" t="s">
        <v>148</v>
      </c>
      <c r="C45" s="148" t="s">
        <v>21</v>
      </c>
      <c r="D45" s="148" t="s">
        <v>21</v>
      </c>
      <c r="E45" s="148" t="s">
        <v>21</v>
      </c>
      <c r="F45" s="113">
        <v>-4</v>
      </c>
      <c r="G45" s="145">
        <v>-1</v>
      </c>
    </row>
    <row r="46" spans="2:7" x14ac:dyDescent="0.25">
      <c r="B46" s="107" t="s">
        <v>122</v>
      </c>
      <c r="C46" s="113">
        <v>-4343</v>
      </c>
      <c r="D46" s="113">
        <v>-4979</v>
      </c>
      <c r="E46" s="113">
        <v>-2874</v>
      </c>
      <c r="F46" s="113">
        <v>-3711</v>
      </c>
      <c r="G46" s="147">
        <v>-3668</v>
      </c>
    </row>
    <row r="47" spans="2:7" x14ac:dyDescent="0.25">
      <c r="B47" s="107" t="s">
        <v>123</v>
      </c>
      <c r="C47" s="113">
        <v>4056</v>
      </c>
      <c r="D47" s="113">
        <v>5658</v>
      </c>
      <c r="E47" s="113">
        <v>6601</v>
      </c>
      <c r="F47" s="113">
        <v>3656</v>
      </c>
      <c r="G47" s="147">
        <v>2488</v>
      </c>
    </row>
    <row r="48" spans="2:7" x14ac:dyDescent="0.25">
      <c r="B48" s="107" t="s">
        <v>149</v>
      </c>
      <c r="C48" s="148" t="s">
        <v>21</v>
      </c>
      <c r="D48" s="148" t="s">
        <v>21</v>
      </c>
      <c r="E48" s="148" t="s">
        <v>21</v>
      </c>
      <c r="F48" s="113">
        <v>-1</v>
      </c>
      <c r="G48" s="114" t="s">
        <v>21</v>
      </c>
    </row>
    <row r="49" spans="1:7" x14ac:dyDescent="0.25">
      <c r="B49" s="107" t="s">
        <v>124</v>
      </c>
      <c r="C49" s="113">
        <v>289</v>
      </c>
      <c r="D49" s="113">
        <v>351</v>
      </c>
      <c r="E49" s="113">
        <v>277</v>
      </c>
      <c r="F49" s="113">
        <v>161</v>
      </c>
      <c r="G49" s="145">
        <v>259</v>
      </c>
    </row>
    <row r="50" spans="1:7" x14ac:dyDescent="0.25">
      <c r="B50" s="107" t="s">
        <v>125</v>
      </c>
      <c r="C50" s="113">
        <v>1</v>
      </c>
      <c r="D50" s="113">
        <v>1</v>
      </c>
      <c r="E50" s="113">
        <v>1</v>
      </c>
      <c r="F50" s="113">
        <v>1</v>
      </c>
      <c r="G50" s="145">
        <v>2</v>
      </c>
    </row>
    <row r="51" spans="1:7" x14ac:dyDescent="0.25">
      <c r="A51" s="292" t="s">
        <v>388</v>
      </c>
      <c r="B51" s="118" t="s">
        <v>126</v>
      </c>
      <c r="C51" s="119">
        <f>SUM(C34:C50)</f>
        <v>-438</v>
      </c>
      <c r="D51" s="119">
        <f>SUM(D34:D50)</f>
        <v>1791</v>
      </c>
      <c r="E51" s="119">
        <f>SUM(E34:E50)</f>
        <v>-1528</v>
      </c>
      <c r="F51" s="119">
        <f>SUM(F34:F50)</f>
        <v>-1728</v>
      </c>
      <c r="G51" s="119">
        <f>SUM(G34:G50)</f>
        <v>-1494</v>
      </c>
    </row>
    <row r="52" spans="1:7" ht="18.75" x14ac:dyDescent="0.3">
      <c r="B52" s="15" t="s">
        <v>127</v>
      </c>
      <c r="C52" s="16"/>
      <c r="D52" s="16"/>
      <c r="E52" s="16"/>
      <c r="F52" s="16"/>
      <c r="G52" s="16"/>
    </row>
    <row r="53" spans="1:7" x14ac:dyDescent="0.25">
      <c r="B53" s="110" t="s">
        <v>128</v>
      </c>
      <c r="C53" s="115">
        <v>-4554</v>
      </c>
      <c r="D53" s="115">
        <v>-5196</v>
      </c>
      <c r="E53" s="113">
        <v>-8811</v>
      </c>
      <c r="F53" s="113">
        <v>-7526</v>
      </c>
      <c r="G53" s="147">
        <v>-8474</v>
      </c>
    </row>
    <row r="54" spans="1:7" x14ac:dyDescent="0.25">
      <c r="B54" s="110" t="s">
        <v>129</v>
      </c>
      <c r="C54" s="115">
        <v>-928</v>
      </c>
      <c r="D54" s="115">
        <v>-1061</v>
      </c>
      <c r="E54" s="148" t="s">
        <v>21</v>
      </c>
      <c r="F54" s="114" t="s">
        <v>21</v>
      </c>
      <c r="G54" s="114" t="s">
        <v>21</v>
      </c>
    </row>
    <row r="55" spans="1:7" x14ac:dyDescent="0.25">
      <c r="B55" s="107" t="s">
        <v>142</v>
      </c>
      <c r="C55" s="148" t="s">
        <v>21</v>
      </c>
      <c r="D55" s="148" t="s">
        <v>21</v>
      </c>
      <c r="E55" s="113">
        <v>188</v>
      </c>
      <c r="F55" s="113">
        <v>55</v>
      </c>
      <c r="G55" s="145">
        <v>286</v>
      </c>
    </row>
    <row r="56" spans="1:7" x14ac:dyDescent="0.25">
      <c r="B56" s="110" t="s">
        <v>141</v>
      </c>
      <c r="C56" s="115">
        <v>99</v>
      </c>
      <c r="D56" s="115">
        <v>-99</v>
      </c>
      <c r="E56" s="113">
        <v>-188</v>
      </c>
      <c r="F56" s="113">
        <v>-55</v>
      </c>
      <c r="G56" s="145">
        <v>-201</v>
      </c>
    </row>
    <row r="57" spans="1:7" x14ac:dyDescent="0.25">
      <c r="B57" s="110" t="s">
        <v>130</v>
      </c>
      <c r="C57" s="115">
        <v>-7</v>
      </c>
      <c r="D57" s="115">
        <v>-10</v>
      </c>
      <c r="E57" s="113">
        <v>-6</v>
      </c>
      <c r="F57" s="113">
        <v>-2</v>
      </c>
      <c r="G57" s="145">
        <v>-4</v>
      </c>
    </row>
    <row r="58" spans="1:7" x14ac:dyDescent="0.25">
      <c r="B58" s="110" t="s">
        <v>131</v>
      </c>
      <c r="C58" s="124" t="s">
        <v>21</v>
      </c>
      <c r="D58" s="115">
        <v>-80</v>
      </c>
      <c r="E58" s="113">
        <v>-86</v>
      </c>
      <c r="F58" s="113">
        <v>-80</v>
      </c>
      <c r="G58" s="145">
        <v>-84</v>
      </c>
    </row>
    <row r="59" spans="1:7" x14ac:dyDescent="0.25">
      <c r="B59" s="107" t="s">
        <v>159</v>
      </c>
      <c r="C59" s="124" t="s">
        <v>21</v>
      </c>
      <c r="D59" s="124" t="s">
        <v>21</v>
      </c>
      <c r="E59" s="124" t="s">
        <v>21</v>
      </c>
      <c r="F59" s="124" t="s">
        <v>21</v>
      </c>
      <c r="G59" s="145">
        <v>-7</v>
      </c>
    </row>
    <row r="60" spans="1:7" x14ac:dyDescent="0.25">
      <c r="B60" s="110" t="s">
        <v>132</v>
      </c>
      <c r="C60" s="124" t="s">
        <v>21</v>
      </c>
      <c r="D60" s="115">
        <v>-373</v>
      </c>
      <c r="E60" s="113">
        <v>-406</v>
      </c>
      <c r="F60" s="113">
        <v>-407</v>
      </c>
      <c r="G60" s="145">
        <v>-467</v>
      </c>
    </row>
    <row r="61" spans="1:7" x14ac:dyDescent="0.25">
      <c r="B61" s="107" t="s">
        <v>160</v>
      </c>
      <c r="C61" s="124" t="s">
        <v>21</v>
      </c>
      <c r="D61" s="124" t="s">
        <v>21</v>
      </c>
      <c r="E61" s="124" t="s">
        <v>21</v>
      </c>
      <c r="F61" s="124" t="s">
        <v>21</v>
      </c>
      <c r="G61" s="145">
        <v>-2</v>
      </c>
    </row>
    <row r="62" spans="1:7" x14ac:dyDescent="0.25">
      <c r="B62" s="110" t="s">
        <v>133</v>
      </c>
      <c r="C62" s="115">
        <v>0</v>
      </c>
      <c r="D62" s="115">
        <v>0</v>
      </c>
      <c r="E62" s="113">
        <v>0</v>
      </c>
      <c r="F62" s="113">
        <v>0</v>
      </c>
      <c r="G62" s="114" t="s">
        <v>21</v>
      </c>
    </row>
    <row r="63" spans="1:7" x14ac:dyDescent="0.25">
      <c r="B63" s="118" t="s">
        <v>134</v>
      </c>
      <c r="C63" s="119">
        <f>SUM(C53:C62)</f>
        <v>-5390</v>
      </c>
      <c r="D63" s="119">
        <f>SUM(D53:D62)</f>
        <v>-6819</v>
      </c>
      <c r="E63" s="119">
        <f>SUM(E53:E62)</f>
        <v>-9309</v>
      </c>
      <c r="F63" s="119">
        <f>SUM(F53:F62)</f>
        <v>-8015</v>
      </c>
      <c r="G63" s="119">
        <f>SUM(G53:G62)</f>
        <v>-8953</v>
      </c>
    </row>
    <row r="64" spans="1:7" x14ac:dyDescent="0.25">
      <c r="B64" s="237" t="s">
        <v>135</v>
      </c>
      <c r="C64" s="238">
        <f>C32+C51+C63</f>
        <v>-28</v>
      </c>
      <c r="D64" s="238">
        <f>D32+D51+D63</f>
        <v>2595</v>
      </c>
      <c r="E64" s="238">
        <f>E32+E51+E63</f>
        <v>-1674</v>
      </c>
      <c r="F64" s="238">
        <f>F32+F51+F63</f>
        <v>-695</v>
      </c>
      <c r="G64" s="238">
        <f>G32+G51+G63</f>
        <v>-456</v>
      </c>
    </row>
    <row r="65" spans="1:7" x14ac:dyDescent="0.25">
      <c r="B65" s="107" t="s">
        <v>136</v>
      </c>
      <c r="C65" s="125">
        <v>649</v>
      </c>
      <c r="D65" s="125">
        <v>621</v>
      </c>
      <c r="E65" s="113">
        <v>3216</v>
      </c>
      <c r="F65" s="113">
        <v>1842</v>
      </c>
      <c r="G65" s="147">
        <v>1147</v>
      </c>
    </row>
    <row r="66" spans="1:7" x14ac:dyDescent="0.25">
      <c r="B66" s="107" t="s">
        <v>143</v>
      </c>
      <c r="C66" s="124" t="s">
        <v>21</v>
      </c>
      <c r="D66" s="124" t="s">
        <v>21</v>
      </c>
      <c r="E66" s="113">
        <v>300</v>
      </c>
      <c r="F66" s="124" t="s">
        <v>21</v>
      </c>
      <c r="G66" s="145">
        <v>10</v>
      </c>
    </row>
    <row r="67" spans="1:7" x14ac:dyDescent="0.25">
      <c r="B67" s="171" t="s">
        <v>137</v>
      </c>
      <c r="C67" s="172">
        <f>SUM(C64:C66)</f>
        <v>621</v>
      </c>
      <c r="D67" s="172">
        <f>SUM(D64:D66)</f>
        <v>3216</v>
      </c>
      <c r="E67" s="172">
        <f>SUM(E64:E66)</f>
        <v>1842</v>
      </c>
      <c r="F67" s="172">
        <f>SUM(F64:F66)</f>
        <v>1147</v>
      </c>
      <c r="G67" s="172">
        <f>SUM(G64:G66)</f>
        <v>701</v>
      </c>
    </row>
    <row r="68" spans="1:7" x14ac:dyDescent="0.25">
      <c r="B68" s="108" t="s">
        <v>161</v>
      </c>
      <c r="C68" s="145"/>
      <c r="D68" s="113"/>
      <c r="E68" s="113"/>
      <c r="F68" s="113"/>
      <c r="G68" s="113"/>
    </row>
    <row r="69" spans="1:7" x14ac:dyDescent="0.25">
      <c r="B69" s="107" t="s">
        <v>162</v>
      </c>
      <c r="C69" s="124">
        <f>C67</f>
        <v>621</v>
      </c>
      <c r="D69" s="124">
        <f>D67</f>
        <v>3216</v>
      </c>
      <c r="E69" s="124">
        <f>E67</f>
        <v>1842</v>
      </c>
      <c r="F69" s="124">
        <f>F67</f>
        <v>1147</v>
      </c>
      <c r="G69" s="145">
        <v>714</v>
      </c>
    </row>
    <row r="70" spans="1:7" x14ac:dyDescent="0.25">
      <c r="B70" s="107" t="s">
        <v>163</v>
      </c>
      <c r="C70" s="124" t="s">
        <v>21</v>
      </c>
      <c r="D70" s="124" t="s">
        <v>21</v>
      </c>
      <c r="E70" s="124" t="s">
        <v>21</v>
      </c>
      <c r="F70" s="124" t="s">
        <v>21</v>
      </c>
      <c r="G70" s="145">
        <v>-13</v>
      </c>
    </row>
    <row r="71" spans="1:7" x14ac:dyDescent="0.25">
      <c r="A71" s="292" t="s">
        <v>388</v>
      </c>
      <c r="B71" s="171" t="s">
        <v>164</v>
      </c>
      <c r="C71" s="23">
        <f>IFERROR(C69+C70,C69)</f>
        <v>621</v>
      </c>
      <c r="D71" s="23">
        <f>IFERROR(D69+D70,D69)</f>
        <v>3216</v>
      </c>
      <c r="E71" s="23">
        <f>IFERROR(E69+E70,E69)</f>
        <v>1842</v>
      </c>
      <c r="F71" s="23">
        <f>IFERROR(F69+F70,F69)</f>
        <v>1147</v>
      </c>
      <c r="G71" s="23">
        <f>IFERROR(G69+G70,G69)</f>
        <v>701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H55"/>
  <sheetViews>
    <sheetView showGridLines="0" zoomScaleNormal="100" workbookViewId="0">
      <pane ySplit="2" topLeftCell="A15" activePane="bottomLeft" state="frozen"/>
      <selection activeCell="P24" sqref="P24"/>
      <selection pane="bottomLeft" activeCell="P24" sqref="P24"/>
    </sheetView>
  </sheetViews>
  <sheetFormatPr defaultRowHeight="15" x14ac:dyDescent="0.25"/>
  <cols>
    <col min="1" max="1" width="1.85546875" style="292" customWidth="1"/>
    <col min="2" max="2" width="78.85546875" bestFit="1" customWidth="1"/>
    <col min="3" max="3" width="18.42578125" bestFit="1" customWidth="1"/>
    <col min="4" max="7" width="18" style="36" bestFit="1" customWidth="1"/>
    <col min="8" max="8" width="22.7109375" style="3" bestFit="1" customWidth="1"/>
  </cols>
  <sheetData>
    <row r="2" spans="1:8" s="34" customFormat="1" x14ac:dyDescent="0.25">
      <c r="A2" s="293"/>
      <c r="B2" s="263" t="s">
        <v>13</v>
      </c>
      <c r="C2" s="258" t="s">
        <v>211</v>
      </c>
      <c r="D2" s="258" t="s">
        <v>207</v>
      </c>
      <c r="E2" s="258" t="s">
        <v>208</v>
      </c>
      <c r="F2" s="258" t="s">
        <v>209</v>
      </c>
      <c r="G2" s="258" t="s">
        <v>210</v>
      </c>
    </row>
    <row r="3" spans="1:8" ht="18.75" x14ac:dyDescent="0.3">
      <c r="A3" s="292" t="s">
        <v>388</v>
      </c>
      <c r="B3" s="11" t="s">
        <v>44</v>
      </c>
      <c r="C3" s="39"/>
      <c r="D3" s="39"/>
      <c r="E3" s="35"/>
      <c r="F3" s="35"/>
      <c r="G3" s="35"/>
      <c r="H3"/>
    </row>
    <row r="4" spans="1:8" x14ac:dyDescent="0.25">
      <c r="B4" s="107" t="s">
        <v>45</v>
      </c>
      <c r="C4" s="117">
        <v>8533.0499999999993</v>
      </c>
      <c r="D4" s="117">
        <v>8703.59</v>
      </c>
      <c r="E4" s="117">
        <v>9561.65</v>
      </c>
      <c r="F4" s="117">
        <v>10888.68</v>
      </c>
      <c r="G4" s="117">
        <v>11529.89</v>
      </c>
      <c r="H4"/>
    </row>
    <row r="5" spans="1:8" x14ac:dyDescent="0.25">
      <c r="B5" s="107" t="s">
        <v>46</v>
      </c>
      <c r="C5" s="117">
        <v>296.17</v>
      </c>
      <c r="D5" s="117">
        <v>305.29000000000002</v>
      </c>
      <c r="E5" s="117">
        <v>325.29000000000002</v>
      </c>
      <c r="F5" s="117">
        <v>393.16</v>
      </c>
      <c r="G5" s="117">
        <v>445.39</v>
      </c>
      <c r="H5"/>
    </row>
    <row r="6" spans="1:8" x14ac:dyDescent="0.25">
      <c r="B6" s="239" t="s">
        <v>47</v>
      </c>
      <c r="C6" s="240">
        <f>SUM(C4:C5)</f>
        <v>8829.2199999999993</v>
      </c>
      <c r="D6" s="240">
        <f>SUM(D4:D5)</f>
        <v>9008.880000000001</v>
      </c>
      <c r="E6" s="240">
        <f>SUM(E4:E5)</f>
        <v>9886.94</v>
      </c>
      <c r="F6" s="240">
        <f>SUM(F4:F5)</f>
        <v>11281.84</v>
      </c>
      <c r="G6" s="240">
        <f>SUM(G4:G5)</f>
        <v>11975.279999999999</v>
      </c>
      <c r="H6"/>
    </row>
    <row r="7" spans="1:8" ht="18.75" x14ac:dyDescent="0.3">
      <c r="A7" s="292" t="s">
        <v>388</v>
      </c>
      <c r="B7" s="11" t="s">
        <v>48</v>
      </c>
      <c r="C7" s="39"/>
      <c r="D7" s="39"/>
      <c r="E7" s="35"/>
      <c r="F7" s="35"/>
      <c r="G7" s="35"/>
      <c r="H7"/>
    </row>
    <row r="8" spans="1:8" x14ac:dyDescent="0.25">
      <c r="B8" s="107" t="s">
        <v>49</v>
      </c>
      <c r="C8" s="117">
        <v>3475.35</v>
      </c>
      <c r="D8" s="117">
        <v>3731.71</v>
      </c>
      <c r="E8" s="117">
        <v>3998.58</v>
      </c>
      <c r="F8" s="117">
        <v>4766.12</v>
      </c>
      <c r="G8" s="117">
        <v>5306.97</v>
      </c>
      <c r="H8"/>
    </row>
    <row r="9" spans="1:8" x14ac:dyDescent="0.25">
      <c r="B9" s="107" t="s">
        <v>165</v>
      </c>
      <c r="C9" s="117">
        <v>18.059999999999999</v>
      </c>
      <c r="D9" s="117">
        <v>18.95</v>
      </c>
      <c r="E9" s="117">
        <v>15.05</v>
      </c>
      <c r="F9" s="149" t="s">
        <v>21</v>
      </c>
      <c r="G9" s="149" t="s">
        <v>21</v>
      </c>
      <c r="H9"/>
    </row>
    <row r="10" spans="1:8" x14ac:dyDescent="0.25">
      <c r="B10" s="107" t="s">
        <v>50</v>
      </c>
      <c r="C10" s="117">
        <v>802.98</v>
      </c>
      <c r="D10" s="117">
        <v>674.62</v>
      </c>
      <c r="E10" s="117">
        <v>982.53</v>
      </c>
      <c r="F10" s="117">
        <v>882.12</v>
      </c>
      <c r="G10" s="117">
        <v>1052.49</v>
      </c>
      <c r="H10" s="85"/>
    </row>
    <row r="11" spans="1:8" x14ac:dyDescent="0.25">
      <c r="B11" s="107" t="s">
        <v>56</v>
      </c>
      <c r="C11" s="117">
        <v>12.64</v>
      </c>
      <c r="D11" s="117">
        <v>-65.040000000000006</v>
      </c>
      <c r="E11" s="117">
        <v>-207.2</v>
      </c>
      <c r="F11" s="117">
        <v>-8.5500000000000007</v>
      </c>
      <c r="G11" s="117">
        <v>-90.79</v>
      </c>
      <c r="H11"/>
    </row>
    <row r="12" spans="1:8" x14ac:dyDescent="0.25">
      <c r="B12" s="107" t="s">
        <v>51</v>
      </c>
      <c r="C12" s="117">
        <v>937.91</v>
      </c>
      <c r="D12" s="117">
        <v>947.74</v>
      </c>
      <c r="E12" s="117">
        <v>1033.46</v>
      </c>
      <c r="F12" s="117">
        <v>1079.95</v>
      </c>
      <c r="G12" s="117">
        <v>1137</v>
      </c>
      <c r="H12"/>
    </row>
    <row r="13" spans="1:8" x14ac:dyDescent="0.25">
      <c r="B13" s="107" t="s">
        <v>52</v>
      </c>
      <c r="C13" s="117">
        <v>59.58</v>
      </c>
      <c r="D13" s="117">
        <v>49.54</v>
      </c>
      <c r="E13" s="117">
        <v>30.81</v>
      </c>
      <c r="F13" s="117">
        <v>38.6</v>
      </c>
      <c r="G13" s="117">
        <v>78.239999999999995</v>
      </c>
      <c r="H13"/>
    </row>
    <row r="14" spans="1:8" x14ac:dyDescent="0.25">
      <c r="B14" s="107" t="s">
        <v>53</v>
      </c>
      <c r="C14" s="117">
        <v>176.9</v>
      </c>
      <c r="D14" s="117">
        <v>220.45</v>
      </c>
      <c r="E14" s="117">
        <v>240.13</v>
      </c>
      <c r="F14" s="117">
        <v>252.89</v>
      </c>
      <c r="G14" s="117">
        <v>310.95999999999998</v>
      </c>
      <c r="H14"/>
    </row>
    <row r="15" spans="1:8" x14ac:dyDescent="0.25">
      <c r="B15" s="107" t="s">
        <v>54</v>
      </c>
      <c r="C15" s="117"/>
      <c r="D15" s="117"/>
      <c r="E15" s="117"/>
      <c r="F15" s="117"/>
      <c r="G15" s="117"/>
      <c r="H15"/>
    </row>
    <row r="16" spans="1:8" x14ac:dyDescent="0.25">
      <c r="B16" s="109" t="s">
        <v>166</v>
      </c>
      <c r="C16" s="117">
        <v>608.33000000000004</v>
      </c>
      <c r="D16" s="117">
        <v>649.98</v>
      </c>
      <c r="E16" s="117">
        <v>784.36</v>
      </c>
      <c r="F16" s="117">
        <v>777.94</v>
      </c>
      <c r="G16" s="117">
        <v>640.27</v>
      </c>
      <c r="H16"/>
    </row>
    <row r="17" spans="1:8" x14ac:dyDescent="0.25">
      <c r="B17" s="109" t="s">
        <v>167</v>
      </c>
      <c r="C17" s="117">
        <v>938.22</v>
      </c>
      <c r="D17" s="117">
        <v>953.28</v>
      </c>
      <c r="E17" s="117">
        <v>952.19</v>
      </c>
      <c r="F17" s="117">
        <v>1137.29</v>
      </c>
      <c r="G17" s="117">
        <v>1319.83</v>
      </c>
      <c r="H17"/>
    </row>
    <row r="18" spans="1:8" x14ac:dyDescent="0.25">
      <c r="A18" s="292" t="s">
        <v>388</v>
      </c>
      <c r="B18" s="241" t="s">
        <v>55</v>
      </c>
      <c r="C18" s="242">
        <f>SUM(C8:C17)</f>
        <v>7029.9699999999993</v>
      </c>
      <c r="D18" s="242">
        <f>SUM(D8:D17)</f>
        <v>7181.2299999999987</v>
      </c>
      <c r="E18" s="242">
        <f>SUM(E8:E17)</f>
        <v>7829.91</v>
      </c>
      <c r="F18" s="242">
        <f>SUM(F8:F17)</f>
        <v>8926.36</v>
      </c>
      <c r="G18" s="242">
        <f>SUM(G8:G17)</f>
        <v>9754.9699999999993</v>
      </c>
      <c r="H18"/>
    </row>
    <row r="19" spans="1:8" x14ac:dyDescent="0.25">
      <c r="B19" s="107" t="s">
        <v>151</v>
      </c>
      <c r="C19" s="43">
        <f>C6-C18</f>
        <v>1799.25</v>
      </c>
      <c r="D19" s="43">
        <f>D6-D18</f>
        <v>1827.6500000000024</v>
      </c>
      <c r="E19" s="43">
        <f>E6-E18</f>
        <v>2057.0300000000007</v>
      </c>
      <c r="F19" s="43">
        <f>F6-F18</f>
        <v>2355.4799999999996</v>
      </c>
      <c r="G19" s="43">
        <f>G6-G18</f>
        <v>2220.3099999999995</v>
      </c>
      <c r="H19"/>
    </row>
    <row r="20" spans="1:8" x14ac:dyDescent="0.25">
      <c r="B20" s="107" t="s">
        <v>152</v>
      </c>
      <c r="C20" s="117">
        <v>0.96</v>
      </c>
      <c r="D20" s="117">
        <v>-0.01</v>
      </c>
      <c r="E20" s="117">
        <v>-1.01</v>
      </c>
      <c r="F20" s="117">
        <v>-1.8</v>
      </c>
      <c r="G20" s="117">
        <v>-1.63</v>
      </c>
      <c r="H20"/>
    </row>
    <row r="21" spans="1:8" x14ac:dyDescent="0.25">
      <c r="B21" s="107" t="s">
        <v>57</v>
      </c>
      <c r="C21" s="150">
        <f>SUM(C19:C20)</f>
        <v>1800.21</v>
      </c>
      <c r="D21" s="150">
        <f>SUM(D19:D20)</f>
        <v>1827.6400000000024</v>
      </c>
      <c r="E21" s="150">
        <f>SUM(E19:E20)</f>
        <v>2056.0200000000004</v>
      </c>
      <c r="F21" s="150">
        <f>SUM(F19:F20)</f>
        <v>2353.6799999999994</v>
      </c>
      <c r="G21" s="150">
        <f>SUM(G19:G20)</f>
        <v>2218.6799999999994</v>
      </c>
      <c r="H21"/>
    </row>
    <row r="22" spans="1:8" x14ac:dyDescent="0.25">
      <c r="B22" s="107" t="s">
        <v>58</v>
      </c>
      <c r="C22" s="117">
        <v>-75.34</v>
      </c>
      <c r="D22" s="117">
        <v>-100</v>
      </c>
      <c r="E22" s="149" t="s">
        <v>21</v>
      </c>
      <c r="F22" s="117">
        <v>-85</v>
      </c>
      <c r="G22" s="149" t="s">
        <v>21</v>
      </c>
      <c r="H22"/>
    </row>
    <row r="23" spans="1:8" x14ac:dyDescent="0.25">
      <c r="B23" s="239" t="s">
        <v>59</v>
      </c>
      <c r="C23" s="240">
        <f>SUM(C21:C22)</f>
        <v>1724.8700000000001</v>
      </c>
      <c r="D23" s="240">
        <f>SUM(D21:D22)</f>
        <v>1727.6400000000024</v>
      </c>
      <c r="E23" s="240">
        <f>SUM(E21:E22)</f>
        <v>2056.0200000000004</v>
      </c>
      <c r="F23" s="240">
        <f>SUM(F21:F22)</f>
        <v>2268.6799999999994</v>
      </c>
      <c r="G23" s="240">
        <f>SUM(G21:G22)</f>
        <v>2218.6799999999994</v>
      </c>
      <c r="H23"/>
    </row>
    <row r="24" spans="1:8" x14ac:dyDescent="0.25">
      <c r="B24" s="108" t="s">
        <v>60</v>
      </c>
      <c r="C24" s="9"/>
      <c r="D24" s="9"/>
      <c r="E24" s="9"/>
      <c r="F24" s="9"/>
      <c r="G24" s="9"/>
      <c r="H24"/>
    </row>
    <row r="25" spans="1:8" x14ac:dyDescent="0.25">
      <c r="B25" s="109" t="s">
        <v>61</v>
      </c>
      <c r="C25" s="117">
        <v>-406.99</v>
      </c>
      <c r="D25" s="117">
        <v>-465.42</v>
      </c>
      <c r="E25" s="67">
        <v>-363.04</v>
      </c>
      <c r="F25" s="117">
        <v>-442.17</v>
      </c>
      <c r="G25" s="117">
        <v>-481.63</v>
      </c>
      <c r="H25"/>
    </row>
    <row r="26" spans="1:8" x14ac:dyDescent="0.25">
      <c r="B26" s="109" t="s">
        <v>62</v>
      </c>
      <c r="C26" s="117">
        <v>128.37</v>
      </c>
      <c r="D26" s="117">
        <v>185.7</v>
      </c>
      <c r="E26" s="67">
        <v>1.97</v>
      </c>
      <c r="F26" s="117">
        <v>-84.21</v>
      </c>
      <c r="G26" s="117">
        <v>-35.72</v>
      </c>
      <c r="H26"/>
    </row>
    <row r="27" spans="1:8" x14ac:dyDescent="0.25">
      <c r="A27" s="292" t="s">
        <v>388</v>
      </c>
      <c r="B27" s="243" t="s">
        <v>63</v>
      </c>
      <c r="C27" s="244">
        <f>SUM(C23:C26)</f>
        <v>1446.25</v>
      </c>
      <c r="D27" s="244">
        <f>SUM(D23:D26)</f>
        <v>1447.9200000000023</v>
      </c>
      <c r="E27" s="244">
        <f>SUM(E23:E26)</f>
        <v>1694.9500000000005</v>
      </c>
      <c r="F27" s="244">
        <f>SUM(F23:F26)</f>
        <v>1742.2999999999993</v>
      </c>
      <c r="G27" s="244">
        <f>SUM(G23:G26)</f>
        <v>1701.3299999999992</v>
      </c>
      <c r="H27"/>
    </row>
    <row r="28" spans="1:8" x14ac:dyDescent="0.25">
      <c r="B28" s="107" t="s">
        <v>64</v>
      </c>
      <c r="C28" s="42" t="s">
        <v>21</v>
      </c>
      <c r="D28" s="42" t="s">
        <v>21</v>
      </c>
      <c r="E28" s="42" t="s">
        <v>21</v>
      </c>
      <c r="F28" s="42" t="s">
        <v>21</v>
      </c>
      <c r="G28" s="42" t="s">
        <v>21</v>
      </c>
      <c r="H28"/>
    </row>
    <row r="29" spans="1:8" x14ac:dyDescent="0.25">
      <c r="B29" s="107" t="s">
        <v>65</v>
      </c>
      <c r="C29" s="42" t="s">
        <v>21</v>
      </c>
      <c r="D29" s="42" t="s">
        <v>21</v>
      </c>
      <c r="E29" s="42" t="s">
        <v>21</v>
      </c>
      <c r="F29" s="42" t="s">
        <v>21</v>
      </c>
      <c r="G29" s="42" t="s">
        <v>21</v>
      </c>
      <c r="H29"/>
    </row>
    <row r="30" spans="1:8" x14ac:dyDescent="0.25">
      <c r="B30" s="245" t="s">
        <v>66</v>
      </c>
      <c r="C30" s="246" t="s">
        <v>21</v>
      </c>
      <c r="D30" s="246" t="s">
        <v>21</v>
      </c>
      <c r="E30" s="246" t="s">
        <v>21</v>
      </c>
      <c r="F30" s="246" t="s">
        <v>21</v>
      </c>
      <c r="G30" s="246" t="s">
        <v>21</v>
      </c>
      <c r="H30"/>
    </row>
    <row r="31" spans="1:8" x14ac:dyDescent="0.25">
      <c r="A31" s="292" t="s">
        <v>388</v>
      </c>
      <c r="B31" s="217" t="s">
        <v>67</v>
      </c>
      <c r="C31" s="264">
        <f>C27</f>
        <v>1446.25</v>
      </c>
      <c r="D31" s="264">
        <f>D27</f>
        <v>1447.9200000000023</v>
      </c>
      <c r="E31" s="264">
        <f>E27</f>
        <v>1694.9500000000005</v>
      </c>
      <c r="F31" s="264">
        <f>F27</f>
        <v>1742.2999999999993</v>
      </c>
      <c r="G31" s="264">
        <f>G27</f>
        <v>1701.3299999999992</v>
      </c>
      <c r="H31"/>
    </row>
    <row r="32" spans="1:8" x14ac:dyDescent="0.25">
      <c r="F32" s="9"/>
    </row>
    <row r="33" spans="1:8" x14ac:dyDescent="0.25">
      <c r="B33" s="257" t="s">
        <v>68</v>
      </c>
      <c r="C33" s="265" t="s">
        <v>211</v>
      </c>
      <c r="D33" s="265" t="s">
        <v>207</v>
      </c>
      <c r="E33" s="265" t="s">
        <v>208</v>
      </c>
      <c r="F33" s="265" t="s">
        <v>209</v>
      </c>
      <c r="G33" s="265" t="s">
        <v>210</v>
      </c>
      <c r="H33"/>
    </row>
    <row r="34" spans="1:8" x14ac:dyDescent="0.25">
      <c r="B34" s="108" t="s">
        <v>69</v>
      </c>
      <c r="C34" s="117">
        <v>1.89</v>
      </c>
      <c r="D34" s="117">
        <v>-28.83</v>
      </c>
      <c r="E34" s="117">
        <v>6.6</v>
      </c>
      <c r="F34" s="117">
        <v>15.27</v>
      </c>
      <c r="G34" s="117">
        <v>-2.21</v>
      </c>
      <c r="H34"/>
    </row>
    <row r="35" spans="1:8" x14ac:dyDescent="0.25">
      <c r="B35" s="108" t="s">
        <v>72</v>
      </c>
      <c r="C35" s="117">
        <v>-0.22</v>
      </c>
      <c r="D35" s="117">
        <v>10.39</v>
      </c>
      <c r="E35" s="117">
        <v>-2.4</v>
      </c>
      <c r="F35" s="117">
        <v>-7.55</v>
      </c>
      <c r="G35" s="117">
        <v>0.77</v>
      </c>
      <c r="H35"/>
    </row>
    <row r="36" spans="1:8" x14ac:dyDescent="0.25">
      <c r="B36" s="108" t="s">
        <v>71</v>
      </c>
      <c r="C36" s="117">
        <v>0.01</v>
      </c>
      <c r="D36" s="117">
        <v>130.29</v>
      </c>
      <c r="E36" s="117">
        <v>-98.66</v>
      </c>
      <c r="F36" s="117">
        <v>-106.97</v>
      </c>
      <c r="G36" s="117">
        <v>-247.93</v>
      </c>
      <c r="H36"/>
    </row>
    <row r="37" spans="1:8" x14ac:dyDescent="0.25">
      <c r="B37" s="108" t="s">
        <v>75</v>
      </c>
      <c r="C37" s="117">
        <v>1.21</v>
      </c>
      <c r="D37" s="117">
        <v>-8.15</v>
      </c>
      <c r="E37" s="117">
        <v>6.25</v>
      </c>
      <c r="F37" s="117">
        <v>10.83</v>
      </c>
      <c r="G37" s="117">
        <v>23.98</v>
      </c>
      <c r="H37"/>
    </row>
    <row r="38" spans="1:8" x14ac:dyDescent="0.25">
      <c r="B38" s="44" t="s">
        <v>77</v>
      </c>
      <c r="C38" s="45">
        <f>SUM(C34:C37)</f>
        <v>2.8899999999999997</v>
      </c>
      <c r="D38" s="45">
        <f>SUM(D34:D37)</f>
        <v>103.69999999999999</v>
      </c>
      <c r="E38" s="45">
        <f>SUM(E34:E37)</f>
        <v>-88.21</v>
      </c>
      <c r="F38" s="45">
        <f>SUM(F34:F37)</f>
        <v>-88.42</v>
      </c>
      <c r="G38" s="45">
        <f>SUM(G34:G37)</f>
        <v>-225.39000000000001</v>
      </c>
      <c r="H38"/>
    </row>
    <row r="39" spans="1:8" x14ac:dyDescent="0.25">
      <c r="A39" s="292" t="s">
        <v>388</v>
      </c>
      <c r="B39" s="257" t="s">
        <v>78</v>
      </c>
      <c r="C39" s="258">
        <f>C31+C38</f>
        <v>1449.14</v>
      </c>
      <c r="D39" s="258">
        <f>D31+D38</f>
        <v>1551.6200000000024</v>
      </c>
      <c r="E39" s="258">
        <f>E31+E38</f>
        <v>1606.7400000000005</v>
      </c>
      <c r="F39" s="258">
        <f>F31+F38</f>
        <v>1653.8799999999992</v>
      </c>
      <c r="G39" s="258">
        <f>G31+G38</f>
        <v>1475.9399999999991</v>
      </c>
      <c r="H39"/>
    </row>
    <row r="40" spans="1:8" x14ac:dyDescent="0.25">
      <c r="F40" s="9"/>
    </row>
    <row r="41" spans="1:8" x14ac:dyDescent="0.25">
      <c r="B41" s="257" t="s">
        <v>138</v>
      </c>
      <c r="C41" s="265" t="s">
        <v>206</v>
      </c>
      <c r="D41" s="265" t="s">
        <v>207</v>
      </c>
      <c r="E41" s="265" t="s">
        <v>208</v>
      </c>
      <c r="F41" s="265" t="s">
        <v>209</v>
      </c>
      <c r="G41" s="265" t="s">
        <v>210</v>
      </c>
      <c r="H41"/>
    </row>
    <row r="42" spans="1:8" x14ac:dyDescent="0.25">
      <c r="B42" s="110" t="s">
        <v>79</v>
      </c>
      <c r="C42" s="117">
        <v>1442.33</v>
      </c>
      <c r="D42" s="117">
        <v>1444.96</v>
      </c>
      <c r="E42" s="117">
        <v>1693.3</v>
      </c>
      <c r="F42" s="117">
        <v>1739.22</v>
      </c>
      <c r="G42" s="117">
        <v>1707.15</v>
      </c>
      <c r="H42"/>
    </row>
    <row r="43" spans="1:8" x14ac:dyDescent="0.25">
      <c r="B43" s="111" t="s">
        <v>27</v>
      </c>
      <c r="C43" s="117">
        <v>3.92</v>
      </c>
      <c r="D43" s="117">
        <v>2.96</v>
      </c>
      <c r="E43" s="117">
        <v>1.65</v>
      </c>
      <c r="F43" s="117">
        <v>3.08</v>
      </c>
      <c r="G43" s="117">
        <v>-5.82</v>
      </c>
      <c r="H43"/>
    </row>
    <row r="44" spans="1:8" x14ac:dyDescent="0.25">
      <c r="B44" s="112" t="s">
        <v>80</v>
      </c>
      <c r="C44" s="151"/>
      <c r="D44" s="151"/>
      <c r="E44" s="151"/>
      <c r="F44" s="151"/>
      <c r="G44" s="151"/>
      <c r="H44"/>
    </row>
    <row r="45" spans="1:8" x14ac:dyDescent="0.25">
      <c r="B45" s="110" t="s">
        <v>79</v>
      </c>
      <c r="C45" s="117">
        <v>1.97</v>
      </c>
      <c r="D45" s="117">
        <v>101.59</v>
      </c>
      <c r="E45" s="117">
        <v>-86.79</v>
      </c>
      <c r="F45" s="117">
        <v>-89.2</v>
      </c>
      <c r="G45" s="117">
        <v>-225.49</v>
      </c>
      <c r="H45"/>
    </row>
    <row r="46" spans="1:8" s="38" customFormat="1" x14ac:dyDescent="0.25">
      <c r="A46" s="296"/>
      <c r="B46" s="110" t="s">
        <v>27</v>
      </c>
      <c r="C46" s="152">
        <v>0.92</v>
      </c>
      <c r="D46" s="117">
        <v>2.11</v>
      </c>
      <c r="E46" s="117">
        <v>-1.42</v>
      </c>
      <c r="F46" s="117">
        <v>0.78</v>
      </c>
      <c r="G46" s="117">
        <v>0.1</v>
      </c>
    </row>
    <row r="47" spans="1:8" x14ac:dyDescent="0.25">
      <c r="B47" s="112" t="s">
        <v>81</v>
      </c>
      <c r="C47" s="37"/>
      <c r="D47" s="37"/>
      <c r="E47" s="37"/>
      <c r="F47" s="37"/>
      <c r="G47" s="37"/>
      <c r="H47"/>
    </row>
    <row r="48" spans="1:8" x14ac:dyDescent="0.25">
      <c r="B48" s="110" t="s">
        <v>79</v>
      </c>
      <c r="C48" s="47">
        <f t="shared" ref="C48:E49" si="0">C42+C45</f>
        <v>1444.3</v>
      </c>
      <c r="D48" s="47">
        <f t="shared" si="0"/>
        <v>1546.55</v>
      </c>
      <c r="E48" s="47">
        <f t="shared" si="0"/>
        <v>1606.51</v>
      </c>
      <c r="F48" s="47">
        <f>F42+F45</f>
        <v>1650.02</v>
      </c>
      <c r="G48" s="47">
        <f>G42+G45</f>
        <v>1481.66</v>
      </c>
      <c r="H48"/>
    </row>
    <row r="49" spans="1:8" x14ac:dyDescent="0.25">
      <c r="B49" s="110" t="s">
        <v>27</v>
      </c>
      <c r="C49" s="47">
        <f t="shared" si="0"/>
        <v>4.84</v>
      </c>
      <c r="D49" s="47">
        <f t="shared" si="0"/>
        <v>5.07</v>
      </c>
      <c r="E49" s="47">
        <f t="shared" si="0"/>
        <v>0.22999999999999998</v>
      </c>
      <c r="F49" s="47">
        <f>F43+F46</f>
        <v>3.8600000000000003</v>
      </c>
      <c r="G49" s="47">
        <f>G43+G46</f>
        <v>-5.7200000000000006</v>
      </c>
      <c r="H49"/>
    </row>
    <row r="50" spans="1:8" s="38" customFormat="1" x14ac:dyDescent="0.25">
      <c r="A50" s="292" t="s">
        <v>388</v>
      </c>
      <c r="B50" s="112" t="s">
        <v>82</v>
      </c>
      <c r="C50" s="37"/>
      <c r="D50" s="37"/>
      <c r="E50" s="37"/>
      <c r="F50" s="37"/>
      <c r="G50" s="37"/>
    </row>
    <row r="51" spans="1:8" x14ac:dyDescent="0.25">
      <c r="B51" s="107" t="s">
        <v>83</v>
      </c>
      <c r="C51" s="117">
        <v>8.17</v>
      </c>
      <c r="D51" s="117">
        <v>8.18</v>
      </c>
      <c r="E51" s="117">
        <v>9.58</v>
      </c>
      <c r="F51" s="117">
        <v>9.84</v>
      </c>
      <c r="G51" s="117">
        <v>9.64</v>
      </c>
      <c r="H51" s="145"/>
    </row>
    <row r="52" spans="1:8" x14ac:dyDescent="0.25">
      <c r="B52" s="107" t="s">
        <v>84</v>
      </c>
      <c r="C52" s="117">
        <v>8.14</v>
      </c>
      <c r="D52" s="117">
        <v>8.15</v>
      </c>
      <c r="E52" s="117">
        <v>9.5500000000000007</v>
      </c>
      <c r="F52" s="117">
        <v>9.81</v>
      </c>
      <c r="G52" s="117">
        <v>9.61</v>
      </c>
      <c r="H52" s="145"/>
    </row>
    <row r="55" spans="1:8" x14ac:dyDescent="0.25">
      <c r="B55" s="30"/>
    </row>
  </sheetData>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I67"/>
  <sheetViews>
    <sheetView showGridLines="0" zoomScaleNormal="100" workbookViewId="0">
      <pane ySplit="2" topLeftCell="A3" activePane="bottomLeft" state="frozen"/>
      <selection activeCell="P24" sqref="P24"/>
      <selection pane="bottomLeft" activeCell="P24" sqref="P24"/>
    </sheetView>
  </sheetViews>
  <sheetFormatPr defaultRowHeight="15" x14ac:dyDescent="0.25"/>
  <cols>
    <col min="1" max="1" width="1.85546875" style="292" customWidth="1"/>
    <col min="2" max="2" width="68.28515625" bestFit="1" customWidth="1"/>
    <col min="3" max="3" width="18" style="64" bestFit="1" customWidth="1"/>
    <col min="4" max="4" width="18" style="36" bestFit="1" customWidth="1"/>
    <col min="5" max="5" width="18" style="63" bestFit="1" customWidth="1"/>
    <col min="6" max="7" width="18" style="36" bestFit="1" customWidth="1"/>
  </cols>
  <sheetData>
    <row r="2" spans="1:9" s="34" customFormat="1" x14ac:dyDescent="0.25">
      <c r="A2" s="293"/>
      <c r="B2" s="261" t="s">
        <v>13</v>
      </c>
      <c r="C2" s="262" t="s">
        <v>206</v>
      </c>
      <c r="D2" s="262" t="s">
        <v>207</v>
      </c>
      <c r="E2" s="262" t="s">
        <v>208</v>
      </c>
      <c r="F2" s="262" t="s">
        <v>209</v>
      </c>
      <c r="G2" s="262" t="s">
        <v>210</v>
      </c>
    </row>
    <row r="3" spans="1:9" ht="18.75" x14ac:dyDescent="0.3">
      <c r="B3" s="11" t="s">
        <v>14</v>
      </c>
      <c r="C3" s="59"/>
      <c r="D3" s="39"/>
      <c r="E3" s="69"/>
      <c r="F3" s="70"/>
      <c r="G3" s="69"/>
    </row>
    <row r="4" spans="1:9" x14ac:dyDescent="0.25">
      <c r="A4" s="297" t="s">
        <v>388</v>
      </c>
      <c r="B4" s="120" t="s">
        <v>39</v>
      </c>
      <c r="C4" s="60"/>
      <c r="D4" s="61"/>
      <c r="E4" s="60"/>
      <c r="F4" s="71"/>
      <c r="G4" s="60"/>
    </row>
    <row r="5" spans="1:9" x14ac:dyDescent="0.25">
      <c r="B5" s="110" t="s">
        <v>1</v>
      </c>
      <c r="C5" s="117">
        <v>1547.97</v>
      </c>
      <c r="D5" s="117">
        <v>1820.98</v>
      </c>
      <c r="E5" s="117">
        <v>1811.7</v>
      </c>
      <c r="F5" s="117">
        <v>1967.95</v>
      </c>
      <c r="G5" s="117">
        <v>2237.62</v>
      </c>
    </row>
    <row r="6" spans="1:9" x14ac:dyDescent="0.25">
      <c r="B6" s="110" t="s">
        <v>2</v>
      </c>
      <c r="C6" s="117">
        <v>63.76</v>
      </c>
      <c r="D6" s="117">
        <v>146.57</v>
      </c>
      <c r="E6" s="117">
        <v>147.30000000000001</v>
      </c>
      <c r="F6" s="117">
        <v>167.5</v>
      </c>
      <c r="G6" s="117">
        <v>175.13</v>
      </c>
    </row>
    <row r="7" spans="1:9" x14ac:dyDescent="0.25">
      <c r="B7" s="107" t="s">
        <v>168</v>
      </c>
      <c r="C7" s="117">
        <v>52.1</v>
      </c>
      <c r="D7" s="117">
        <v>51.55</v>
      </c>
      <c r="E7" s="117">
        <v>50.5</v>
      </c>
      <c r="F7" s="117">
        <v>49.07</v>
      </c>
      <c r="G7" s="117">
        <v>47.05</v>
      </c>
    </row>
    <row r="8" spans="1:9" x14ac:dyDescent="0.25">
      <c r="B8" s="110" t="s">
        <v>3</v>
      </c>
      <c r="C8" s="117">
        <v>336.07</v>
      </c>
      <c r="D8" s="117">
        <v>335.97</v>
      </c>
      <c r="E8" s="117">
        <v>336.01</v>
      </c>
      <c r="F8" s="117">
        <v>251.15</v>
      </c>
      <c r="G8" s="117">
        <v>405.25</v>
      </c>
    </row>
    <row r="9" spans="1:9" x14ac:dyDescent="0.25">
      <c r="B9" s="110" t="s">
        <v>4</v>
      </c>
      <c r="C9" s="117">
        <v>32.92</v>
      </c>
      <c r="D9" s="117">
        <v>44.18</v>
      </c>
      <c r="E9" s="117">
        <v>44.71</v>
      </c>
      <c r="F9" s="117">
        <v>39.729999999999997</v>
      </c>
      <c r="G9" s="117">
        <v>888.73</v>
      </c>
    </row>
    <row r="10" spans="1:9" x14ac:dyDescent="0.25">
      <c r="B10" s="107" t="s">
        <v>201</v>
      </c>
      <c r="C10" s="149" t="s">
        <v>21</v>
      </c>
      <c r="D10" s="117">
        <v>12.28</v>
      </c>
      <c r="E10" s="117">
        <v>11.27</v>
      </c>
      <c r="F10" s="117">
        <v>9.4700000000000006</v>
      </c>
      <c r="G10" s="117">
        <v>7.84</v>
      </c>
    </row>
    <row r="11" spans="1:9" x14ac:dyDescent="0.25">
      <c r="B11" s="120" t="s">
        <v>40</v>
      </c>
      <c r="C11" s="152"/>
      <c r="D11" s="152"/>
      <c r="E11" s="154"/>
      <c r="F11" s="154"/>
      <c r="G11" s="154"/>
    </row>
    <row r="12" spans="1:9" x14ac:dyDescent="0.25">
      <c r="B12" s="121" t="s">
        <v>16</v>
      </c>
      <c r="C12" s="117">
        <v>2633.35</v>
      </c>
      <c r="D12" s="117">
        <v>1396.95</v>
      </c>
      <c r="E12" s="117">
        <v>3402.35</v>
      </c>
      <c r="F12" s="117">
        <v>5355.59</v>
      </c>
      <c r="G12" s="117">
        <v>5520.95</v>
      </c>
      <c r="I12" s="85"/>
    </row>
    <row r="13" spans="1:9" x14ac:dyDescent="0.25">
      <c r="B13" s="121" t="s">
        <v>17</v>
      </c>
      <c r="C13" s="117">
        <v>17.559999999999999</v>
      </c>
      <c r="D13" s="117">
        <v>24.64</v>
      </c>
      <c r="E13" s="153" t="s">
        <v>21</v>
      </c>
      <c r="F13" s="149" t="s">
        <v>21</v>
      </c>
      <c r="G13" s="149" t="s">
        <v>21</v>
      </c>
    </row>
    <row r="14" spans="1:9" x14ac:dyDescent="0.25">
      <c r="B14" s="121" t="s">
        <v>18</v>
      </c>
      <c r="C14" s="117">
        <v>77.66</v>
      </c>
      <c r="D14" s="117">
        <v>528.48</v>
      </c>
      <c r="E14" s="67">
        <v>111.13</v>
      </c>
      <c r="F14" s="117">
        <v>23.32</v>
      </c>
      <c r="G14" s="117">
        <v>30.39</v>
      </c>
    </row>
    <row r="15" spans="1:9" x14ac:dyDescent="0.25">
      <c r="B15" s="120" t="s">
        <v>19</v>
      </c>
      <c r="C15" s="117">
        <v>0.89</v>
      </c>
      <c r="D15" s="117">
        <v>1.0900000000000001</v>
      </c>
      <c r="E15" s="117">
        <v>4.29</v>
      </c>
      <c r="F15" s="117">
        <v>4.5</v>
      </c>
      <c r="G15" s="117">
        <v>4.49</v>
      </c>
    </row>
    <row r="16" spans="1:9" x14ac:dyDescent="0.25">
      <c r="B16" s="120" t="s">
        <v>20</v>
      </c>
      <c r="C16" s="154" t="s">
        <v>21</v>
      </c>
      <c r="D16" s="117">
        <v>22</v>
      </c>
      <c r="E16" s="117">
        <v>17.95</v>
      </c>
      <c r="F16" s="117">
        <v>0.67</v>
      </c>
      <c r="G16" s="117">
        <v>2.09</v>
      </c>
    </row>
    <row r="17" spans="1:7" x14ac:dyDescent="0.25">
      <c r="B17" s="120" t="s">
        <v>6</v>
      </c>
      <c r="C17" s="117">
        <v>88.13</v>
      </c>
      <c r="D17" s="117">
        <v>89.06</v>
      </c>
      <c r="E17" s="117">
        <v>133.97999999999999</v>
      </c>
      <c r="F17" s="117">
        <v>98.74</v>
      </c>
      <c r="G17" s="117">
        <v>85.87</v>
      </c>
    </row>
    <row r="18" spans="1:7" s="14" customFormat="1" x14ac:dyDescent="0.25">
      <c r="A18" s="294"/>
      <c r="B18" s="247" t="s">
        <v>86</v>
      </c>
      <c r="C18" s="248">
        <f>SUM(C4:C17)</f>
        <v>4850.4100000000008</v>
      </c>
      <c r="D18" s="248">
        <f>SUM(D4:D17)</f>
        <v>4473.75</v>
      </c>
      <c r="E18" s="248">
        <f>SUM(E4:E17)</f>
        <v>6071.19</v>
      </c>
      <c r="F18" s="248">
        <f>SUM(F4:F17)</f>
        <v>7967.69</v>
      </c>
      <c r="G18" s="248">
        <f>SUM(G4:G17)</f>
        <v>9405.41</v>
      </c>
    </row>
    <row r="19" spans="1:7" x14ac:dyDescent="0.25">
      <c r="A19" s="297" t="s">
        <v>388</v>
      </c>
      <c r="B19" s="155" t="s">
        <v>41</v>
      </c>
      <c r="C19" s="156"/>
      <c r="D19" s="157"/>
      <c r="E19" s="158"/>
      <c r="F19" s="158"/>
      <c r="G19" s="158"/>
    </row>
    <row r="20" spans="1:7" x14ac:dyDescent="0.25">
      <c r="B20" s="159" t="s">
        <v>7</v>
      </c>
      <c r="C20" s="160">
        <v>1300.53</v>
      </c>
      <c r="D20" s="160">
        <v>1379.57</v>
      </c>
      <c r="E20" s="160">
        <v>1734.28</v>
      </c>
      <c r="F20" s="160">
        <v>1911.37</v>
      </c>
      <c r="G20" s="160">
        <v>2024.2</v>
      </c>
    </row>
    <row r="21" spans="1:7" x14ac:dyDescent="0.25">
      <c r="B21" s="159" t="s">
        <v>15</v>
      </c>
      <c r="C21" s="161"/>
      <c r="D21" s="161"/>
      <c r="E21" s="162"/>
      <c r="F21" s="162"/>
      <c r="G21" s="162"/>
    </row>
    <row r="22" spans="1:7" x14ac:dyDescent="0.25">
      <c r="B22" s="163" t="s">
        <v>16</v>
      </c>
      <c r="C22" s="160">
        <v>725.41</v>
      </c>
      <c r="D22" s="160">
        <v>1391.03</v>
      </c>
      <c r="E22" s="160">
        <v>746.01</v>
      </c>
      <c r="F22" s="160">
        <v>854.56</v>
      </c>
      <c r="G22" s="160">
        <v>736.47</v>
      </c>
    </row>
    <row r="23" spans="1:7" x14ac:dyDescent="0.25">
      <c r="B23" s="163" t="s">
        <v>17</v>
      </c>
      <c r="C23" s="160">
        <v>11.04</v>
      </c>
      <c r="D23" s="160">
        <v>13.07</v>
      </c>
      <c r="E23" s="181" t="s">
        <v>21</v>
      </c>
      <c r="F23" s="164" t="s">
        <v>21</v>
      </c>
      <c r="G23" s="164" t="s">
        <v>21</v>
      </c>
    </row>
    <row r="24" spans="1:7" x14ac:dyDescent="0.25">
      <c r="B24" s="163" t="s">
        <v>8</v>
      </c>
      <c r="C24" s="160">
        <v>833.56</v>
      </c>
      <c r="D24" s="160">
        <v>813.89</v>
      </c>
      <c r="E24" s="160">
        <v>561.58000000000004</v>
      </c>
      <c r="F24" s="160">
        <v>646.15</v>
      </c>
      <c r="G24" s="160">
        <v>848.75</v>
      </c>
    </row>
    <row r="25" spans="1:7" x14ac:dyDescent="0.25">
      <c r="B25" s="159" t="s">
        <v>9</v>
      </c>
      <c r="C25" s="160">
        <v>107.69</v>
      </c>
      <c r="D25" s="160">
        <v>163.94</v>
      </c>
      <c r="E25" s="160">
        <v>241.23</v>
      </c>
      <c r="F25" s="160">
        <v>255.91</v>
      </c>
      <c r="G25" s="160">
        <v>146.82</v>
      </c>
    </row>
    <row r="26" spans="1:7" x14ac:dyDescent="0.25">
      <c r="B26" s="159" t="s">
        <v>22</v>
      </c>
      <c r="C26" s="160">
        <v>220.47</v>
      </c>
      <c r="D26" s="160">
        <v>647.42999999999995</v>
      </c>
      <c r="E26" s="160">
        <v>1087.8</v>
      </c>
      <c r="F26" s="160">
        <v>314.23</v>
      </c>
      <c r="G26" s="160">
        <v>179.1</v>
      </c>
    </row>
    <row r="27" spans="1:7" x14ac:dyDescent="0.25">
      <c r="B27" s="159" t="s">
        <v>18</v>
      </c>
      <c r="C27" s="160">
        <v>26.47</v>
      </c>
      <c r="D27" s="160">
        <v>2.62</v>
      </c>
      <c r="E27" s="180">
        <v>17.41</v>
      </c>
      <c r="F27" s="160">
        <v>36.21</v>
      </c>
      <c r="G27" s="160">
        <v>28.97</v>
      </c>
    </row>
    <row r="28" spans="1:7" x14ac:dyDescent="0.25">
      <c r="B28" s="138" t="s">
        <v>169</v>
      </c>
      <c r="C28" s="160">
        <v>1.32</v>
      </c>
      <c r="D28" s="160">
        <v>0.88</v>
      </c>
      <c r="E28" s="160">
        <v>0.24</v>
      </c>
      <c r="F28" s="160">
        <v>0.64</v>
      </c>
      <c r="G28" s="160">
        <v>6.43</v>
      </c>
    </row>
    <row r="29" spans="1:7" x14ac:dyDescent="0.25">
      <c r="B29" s="159" t="s">
        <v>10</v>
      </c>
      <c r="C29" s="160">
        <v>359.5</v>
      </c>
      <c r="D29" s="160">
        <v>467.56</v>
      </c>
      <c r="E29" s="160">
        <v>387.12</v>
      </c>
      <c r="F29" s="160">
        <v>297.47000000000003</v>
      </c>
      <c r="G29" s="160">
        <v>278.22000000000003</v>
      </c>
    </row>
    <row r="30" spans="1:7" x14ac:dyDescent="0.25">
      <c r="B30" s="159" t="s">
        <v>11</v>
      </c>
      <c r="C30" s="160">
        <v>0.24</v>
      </c>
      <c r="D30" s="160">
        <v>0.27</v>
      </c>
      <c r="E30" s="160">
        <v>0.27</v>
      </c>
      <c r="F30" s="160">
        <v>0.3</v>
      </c>
      <c r="G30" s="164" t="s">
        <v>21</v>
      </c>
    </row>
    <row r="31" spans="1:7" s="14" customFormat="1" x14ac:dyDescent="0.25">
      <c r="A31" s="294"/>
      <c r="B31" s="247" t="s">
        <v>85</v>
      </c>
      <c r="C31" s="248">
        <f>SUM(C19:C30)</f>
        <v>3586.2299999999996</v>
      </c>
      <c r="D31" s="248">
        <f>SUM(D19:D30)</f>
        <v>4880.2600000000011</v>
      </c>
      <c r="E31" s="248">
        <f>SUM(E19:E30)</f>
        <v>4775.9399999999996</v>
      </c>
      <c r="F31" s="248">
        <f>SUM(F19:F30)</f>
        <v>4316.84</v>
      </c>
      <c r="G31" s="248">
        <f>SUM(G19:G30)</f>
        <v>4248.96</v>
      </c>
    </row>
    <row r="32" spans="1:7" x14ac:dyDescent="0.25">
      <c r="B32" s="261" t="s">
        <v>12</v>
      </c>
      <c r="C32" s="262">
        <f>C18+C31</f>
        <v>8436.64</v>
      </c>
      <c r="D32" s="262">
        <f>D18+D31</f>
        <v>9354.010000000002</v>
      </c>
      <c r="E32" s="262">
        <f>E18+E31</f>
        <v>10847.13</v>
      </c>
      <c r="F32" s="262">
        <f>F18+F31</f>
        <v>12284.529999999999</v>
      </c>
      <c r="G32" s="262">
        <f>G18+G31</f>
        <v>13654.369999999999</v>
      </c>
    </row>
    <row r="33" spans="1:7" ht="18.75" x14ac:dyDescent="0.3">
      <c r="B33" s="11" t="s">
        <v>23</v>
      </c>
      <c r="C33" s="62"/>
      <c r="D33" s="39"/>
      <c r="E33" s="69"/>
      <c r="F33" s="70"/>
      <c r="G33" s="69"/>
    </row>
    <row r="34" spans="1:7" x14ac:dyDescent="0.25">
      <c r="A34" s="297" t="s">
        <v>388</v>
      </c>
      <c r="B34" s="108" t="s">
        <v>24</v>
      </c>
      <c r="C34" s="73"/>
      <c r="D34" s="41"/>
      <c r="E34" s="42"/>
      <c r="F34" s="42"/>
      <c r="G34" s="42"/>
    </row>
    <row r="35" spans="1:7" x14ac:dyDescent="0.25">
      <c r="B35" s="107" t="s">
        <v>25</v>
      </c>
      <c r="C35" s="117">
        <v>176.63</v>
      </c>
      <c r="D35" s="117">
        <v>176.71</v>
      </c>
      <c r="E35" s="117">
        <v>176.74</v>
      </c>
      <c r="F35" s="117">
        <v>176.79</v>
      </c>
      <c r="G35" s="117">
        <v>177.18</v>
      </c>
    </row>
    <row r="36" spans="1:7" x14ac:dyDescent="0.25">
      <c r="B36" s="107" t="s">
        <v>26</v>
      </c>
      <c r="C36" s="117">
        <v>5455.05</v>
      </c>
      <c r="D36" s="117">
        <v>6429.04</v>
      </c>
      <c r="E36" s="117">
        <v>7486.79</v>
      </c>
      <c r="F36" s="117">
        <v>8204.51</v>
      </c>
      <c r="G36" s="117">
        <v>8796.08</v>
      </c>
    </row>
    <row r="37" spans="1:7" x14ac:dyDescent="0.25">
      <c r="B37" s="107" t="s">
        <v>27</v>
      </c>
      <c r="C37" s="117">
        <v>31.38</v>
      </c>
      <c r="D37" s="117">
        <v>36.46</v>
      </c>
      <c r="E37" s="117">
        <v>36.69</v>
      </c>
      <c r="F37" s="117">
        <v>40.549999999999997</v>
      </c>
      <c r="G37" s="117">
        <v>468.17</v>
      </c>
    </row>
    <row r="38" spans="1:7" s="14" customFormat="1" x14ac:dyDescent="0.25">
      <c r="A38" s="294"/>
      <c r="B38" s="243" t="s">
        <v>89</v>
      </c>
      <c r="C38" s="244">
        <f>SUM(C34:C37)</f>
        <v>5663.06</v>
      </c>
      <c r="D38" s="244">
        <f>SUM(D34:D37)</f>
        <v>6642.21</v>
      </c>
      <c r="E38" s="244">
        <f>SUM(E34:E37)</f>
        <v>7700.2199999999993</v>
      </c>
      <c r="F38" s="244">
        <f>SUM(F34:F37)</f>
        <v>8421.85</v>
      </c>
      <c r="G38" s="244">
        <f>SUM(G34:G37)</f>
        <v>9441.43</v>
      </c>
    </row>
    <row r="39" spans="1:7" x14ac:dyDescent="0.25">
      <c r="A39" s="297" t="s">
        <v>388</v>
      </c>
      <c r="B39" s="127" t="s">
        <v>28</v>
      </c>
      <c r="C39" s="166"/>
      <c r="D39" s="167"/>
      <c r="E39" s="168"/>
      <c r="F39" s="168"/>
      <c r="G39" s="168"/>
    </row>
    <row r="40" spans="1:7" x14ac:dyDescent="0.25">
      <c r="B40" s="127" t="s">
        <v>29</v>
      </c>
      <c r="C40" s="166"/>
      <c r="D40" s="167"/>
      <c r="E40" s="168"/>
      <c r="F40" s="168"/>
      <c r="G40" s="168"/>
    </row>
    <row r="41" spans="1:7" x14ac:dyDescent="0.25">
      <c r="B41" s="127" t="s">
        <v>30</v>
      </c>
      <c r="C41" s="168"/>
      <c r="D41" s="167"/>
      <c r="E41" s="168"/>
      <c r="F41" s="168"/>
      <c r="G41" s="168"/>
    </row>
    <row r="42" spans="1:7" x14ac:dyDescent="0.25">
      <c r="B42" s="133" t="s">
        <v>35</v>
      </c>
      <c r="C42" s="160">
        <v>26.05</v>
      </c>
      <c r="D42" s="160">
        <v>162.88999999999999</v>
      </c>
      <c r="E42" s="180">
        <v>1.31</v>
      </c>
      <c r="F42" s="160">
        <v>250.36</v>
      </c>
      <c r="G42" s="160">
        <v>298.83999999999997</v>
      </c>
    </row>
    <row r="43" spans="1:7" x14ac:dyDescent="0.25">
      <c r="B43" s="133" t="s">
        <v>202</v>
      </c>
      <c r="C43" s="164" t="s">
        <v>21</v>
      </c>
      <c r="D43" s="164" t="s">
        <v>21</v>
      </c>
      <c r="E43" s="180">
        <v>132.82</v>
      </c>
      <c r="F43" s="160">
        <v>139.58000000000001</v>
      </c>
      <c r="G43" s="160">
        <v>144.36000000000001</v>
      </c>
    </row>
    <row r="44" spans="1:7" x14ac:dyDescent="0.25">
      <c r="B44" s="133" t="s">
        <v>31</v>
      </c>
      <c r="C44" s="160">
        <v>4.5599999999999996</v>
      </c>
      <c r="D44" s="160">
        <v>4.66</v>
      </c>
      <c r="E44" s="160">
        <v>1.37</v>
      </c>
      <c r="F44" s="160">
        <v>4.25</v>
      </c>
      <c r="G44" s="160">
        <v>4.95</v>
      </c>
    </row>
    <row r="45" spans="1:7" x14ac:dyDescent="0.25">
      <c r="B45" s="127" t="s">
        <v>32</v>
      </c>
      <c r="C45" s="160">
        <v>59.52</v>
      </c>
      <c r="D45" s="160">
        <v>62.94</v>
      </c>
      <c r="E45" s="160">
        <v>63.31</v>
      </c>
      <c r="F45" s="160">
        <v>63.68</v>
      </c>
      <c r="G45" s="160">
        <v>64.37</v>
      </c>
    </row>
    <row r="46" spans="1:7" x14ac:dyDescent="0.25">
      <c r="B46" s="127" t="s">
        <v>33</v>
      </c>
      <c r="C46" s="164" t="s">
        <v>21</v>
      </c>
      <c r="D46" s="164" t="s">
        <v>21</v>
      </c>
      <c r="E46" s="164" t="s">
        <v>21</v>
      </c>
      <c r="F46" s="164" t="s">
        <v>21</v>
      </c>
      <c r="G46" s="164" t="s">
        <v>21</v>
      </c>
    </row>
    <row r="47" spans="1:7" x14ac:dyDescent="0.25">
      <c r="B47" s="138" t="s">
        <v>139</v>
      </c>
      <c r="C47" s="160">
        <v>23.14</v>
      </c>
      <c r="D47" s="160">
        <v>17.43</v>
      </c>
      <c r="E47" s="160">
        <v>13.91</v>
      </c>
      <c r="F47" s="160">
        <v>82.27</v>
      </c>
      <c r="G47" s="160">
        <v>90.99</v>
      </c>
    </row>
    <row r="48" spans="1:7" s="14" customFormat="1" x14ac:dyDescent="0.25">
      <c r="A48" s="294"/>
      <c r="B48" s="247" t="s">
        <v>87</v>
      </c>
      <c r="C48" s="248">
        <f>SUM(C39:C47)</f>
        <v>113.27</v>
      </c>
      <c r="D48" s="248">
        <f>SUM(D39:D47)</f>
        <v>247.92</v>
      </c>
      <c r="E48" s="248">
        <f>SUM(E39:E47)</f>
        <v>212.72</v>
      </c>
      <c r="F48" s="248">
        <f>SUM(F39:F47)</f>
        <v>540.1400000000001</v>
      </c>
      <c r="G48" s="248">
        <f>SUM(G39:G47)</f>
        <v>603.51</v>
      </c>
    </row>
    <row r="49" spans="1:7" x14ac:dyDescent="0.25">
      <c r="A49" s="297" t="s">
        <v>388</v>
      </c>
      <c r="B49" s="127" t="s">
        <v>34</v>
      </c>
      <c r="C49" s="166"/>
      <c r="D49" s="167"/>
      <c r="E49" s="168"/>
      <c r="F49" s="168"/>
      <c r="G49" s="168"/>
    </row>
    <row r="50" spans="1:7" x14ac:dyDescent="0.25">
      <c r="B50" s="138" t="s">
        <v>30</v>
      </c>
      <c r="C50" s="166"/>
      <c r="D50" s="167"/>
      <c r="E50" s="168"/>
      <c r="F50" s="168"/>
      <c r="G50" s="168"/>
    </row>
    <row r="51" spans="1:7" x14ac:dyDescent="0.25">
      <c r="B51" s="138" t="s">
        <v>35</v>
      </c>
      <c r="C51" s="160">
        <v>498.23</v>
      </c>
      <c r="D51" s="160">
        <v>304.24</v>
      </c>
      <c r="E51" s="180">
        <v>349.14</v>
      </c>
      <c r="F51" s="160">
        <v>617.29</v>
      </c>
      <c r="G51" s="160">
        <v>700.18</v>
      </c>
    </row>
    <row r="52" spans="1:7" x14ac:dyDescent="0.25">
      <c r="B52" s="138" t="s">
        <v>144</v>
      </c>
      <c r="C52" s="164" t="s">
        <v>21</v>
      </c>
      <c r="D52" s="164" t="s">
        <v>21</v>
      </c>
      <c r="E52" s="180">
        <v>25.79</v>
      </c>
      <c r="F52" s="160">
        <v>22.87</v>
      </c>
      <c r="G52" s="160">
        <v>30.41</v>
      </c>
    </row>
    <row r="53" spans="1:7" s="34" customFormat="1" x14ac:dyDescent="0.25">
      <c r="A53" s="293"/>
      <c r="B53" s="127" t="s">
        <v>36</v>
      </c>
      <c r="C53" s="169"/>
      <c r="D53" s="169"/>
      <c r="E53" s="170"/>
      <c r="F53" s="170"/>
      <c r="G53" s="170"/>
    </row>
    <row r="54" spans="1:7" x14ac:dyDescent="0.25">
      <c r="B54" s="133" t="s">
        <v>170</v>
      </c>
      <c r="C54" s="160">
        <v>54.61</v>
      </c>
      <c r="D54" s="160">
        <v>44.74</v>
      </c>
      <c r="E54" s="160">
        <v>117.87</v>
      </c>
      <c r="F54" s="160">
        <v>147.22</v>
      </c>
      <c r="G54" s="160">
        <v>165.24</v>
      </c>
    </row>
    <row r="55" spans="1:7" x14ac:dyDescent="0.25">
      <c r="B55" s="133" t="s">
        <v>171</v>
      </c>
      <c r="C55" s="160">
        <v>1400.82</v>
      </c>
      <c r="D55" s="160">
        <v>1437.41</v>
      </c>
      <c r="E55" s="160">
        <v>1797.39</v>
      </c>
      <c r="F55" s="160">
        <v>1870.73</v>
      </c>
      <c r="G55" s="160">
        <v>2021.37</v>
      </c>
    </row>
    <row r="56" spans="1:7" x14ac:dyDescent="0.25">
      <c r="B56" s="138" t="s">
        <v>31</v>
      </c>
      <c r="C56" s="160">
        <v>327.62</v>
      </c>
      <c r="D56" s="160">
        <v>225.52</v>
      </c>
      <c r="E56" s="160">
        <v>213.14</v>
      </c>
      <c r="F56" s="160">
        <v>251.95</v>
      </c>
      <c r="G56" s="160">
        <v>279.83999999999997</v>
      </c>
    </row>
    <row r="57" spans="1:7" x14ac:dyDescent="0.25">
      <c r="B57" s="138" t="s">
        <v>37</v>
      </c>
      <c r="C57" s="160">
        <v>198.14</v>
      </c>
      <c r="D57" s="160">
        <v>239.78</v>
      </c>
      <c r="E57" s="160">
        <v>158.44</v>
      </c>
      <c r="F57" s="160">
        <v>91.42</v>
      </c>
      <c r="G57" s="160">
        <v>66.7</v>
      </c>
    </row>
    <row r="58" spans="1:7" s="21" customFormat="1" x14ac:dyDescent="0.25">
      <c r="A58" s="295"/>
      <c r="B58" s="138" t="s">
        <v>32</v>
      </c>
      <c r="C58" s="160">
        <v>130.24</v>
      </c>
      <c r="D58" s="160">
        <v>165.54</v>
      </c>
      <c r="E58" s="160">
        <v>187.84</v>
      </c>
      <c r="F58" s="160">
        <v>186</v>
      </c>
      <c r="G58" s="160">
        <v>214.01</v>
      </c>
    </row>
    <row r="59" spans="1:7" s="21" customFormat="1" x14ac:dyDescent="0.25">
      <c r="A59" s="295"/>
      <c r="B59" s="138" t="s">
        <v>172</v>
      </c>
      <c r="C59" s="160">
        <v>50.65</v>
      </c>
      <c r="D59" s="160">
        <v>46.65</v>
      </c>
      <c r="E59" s="160">
        <v>84.58</v>
      </c>
      <c r="F59" s="160">
        <v>135.06</v>
      </c>
      <c r="G59" s="160">
        <v>131.68</v>
      </c>
    </row>
    <row r="60" spans="1:7" x14ac:dyDescent="0.25">
      <c r="B60" s="247" t="s">
        <v>88</v>
      </c>
      <c r="C60" s="248">
        <f>SUM(C49:C59)</f>
        <v>2660.31</v>
      </c>
      <c r="D60" s="248">
        <f>SUM(D49:D59)</f>
        <v>2463.88</v>
      </c>
      <c r="E60" s="248">
        <f>SUM(E49:E59)</f>
        <v>2934.19</v>
      </c>
      <c r="F60" s="248">
        <f>SUM(F49:F59)</f>
        <v>3322.54</v>
      </c>
      <c r="G60" s="248">
        <f>SUM(G49:G59)</f>
        <v>3609.43</v>
      </c>
    </row>
    <row r="61" spans="1:7" x14ac:dyDescent="0.25">
      <c r="A61" s="297" t="s">
        <v>388</v>
      </c>
      <c r="B61" s="261" t="s">
        <v>38</v>
      </c>
      <c r="C61" s="262">
        <f>SUM(C38+C48+C60)</f>
        <v>8436.6400000000012</v>
      </c>
      <c r="D61" s="262">
        <f>SUM(D38+D48+D60)</f>
        <v>9354.01</v>
      </c>
      <c r="E61" s="262">
        <f>SUM(E38+E48+E60)</f>
        <v>10847.13</v>
      </c>
      <c r="F61" s="262">
        <f>SUM(F38+F48+F60)</f>
        <v>12284.529999999999</v>
      </c>
      <c r="G61" s="262">
        <f>SUM(G38+G48+G60)</f>
        <v>13654.37</v>
      </c>
    </row>
    <row r="63" spans="1:7" x14ac:dyDescent="0.25">
      <c r="B63" s="232"/>
    </row>
    <row r="64" spans="1:7" ht="75" customHeight="1" x14ac:dyDescent="0.25">
      <c r="B64" s="31" t="s">
        <v>203</v>
      </c>
      <c r="C64" s="65"/>
      <c r="D64" s="65"/>
      <c r="E64" s="72"/>
    </row>
    <row r="65" spans="2:5" ht="135" customHeight="1" x14ac:dyDescent="0.25">
      <c r="B65" s="31" t="s">
        <v>204</v>
      </c>
      <c r="C65" s="65"/>
      <c r="D65" s="65"/>
      <c r="E65" s="65"/>
    </row>
    <row r="66" spans="2:5" ht="45" customHeight="1" x14ac:dyDescent="0.25">
      <c r="B66" s="68" t="s">
        <v>413</v>
      </c>
      <c r="C66" s="66"/>
      <c r="D66" s="66"/>
      <c r="E66" s="66"/>
    </row>
    <row r="67" spans="2:5" ht="45" customHeight="1" x14ac:dyDescent="0.25">
      <c r="B67" s="68" t="s">
        <v>205</v>
      </c>
      <c r="C67" s="66"/>
      <c r="D67" s="66"/>
      <c r="E67" s="66"/>
    </row>
  </sheetData>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G67"/>
  <sheetViews>
    <sheetView showGridLines="0" workbookViewId="0">
      <pane ySplit="2" topLeftCell="A60" activePane="bottomLeft" state="frozen"/>
      <selection activeCell="P24" sqref="P24"/>
      <selection pane="bottomLeft" activeCell="P24" sqref="P24"/>
    </sheetView>
  </sheetViews>
  <sheetFormatPr defaultRowHeight="15" x14ac:dyDescent="0.25"/>
  <cols>
    <col min="1" max="1" width="1.85546875" style="292" customWidth="1"/>
    <col min="2" max="2" width="84.28515625" bestFit="1" customWidth="1"/>
    <col min="3" max="4" width="18" style="36" bestFit="1" customWidth="1"/>
    <col min="5" max="5" width="18" style="9" bestFit="1" customWidth="1"/>
    <col min="6" max="7" width="18" style="36" bestFit="1" customWidth="1"/>
  </cols>
  <sheetData>
    <row r="2" spans="1:7" s="34" customFormat="1" x14ac:dyDescent="0.25">
      <c r="A2" s="293"/>
      <c r="B2" s="257" t="s">
        <v>0</v>
      </c>
      <c r="C2" s="258" t="s">
        <v>206</v>
      </c>
      <c r="D2" s="258" t="s">
        <v>207</v>
      </c>
      <c r="E2" s="258" t="s">
        <v>208</v>
      </c>
      <c r="F2" s="258" t="s">
        <v>209</v>
      </c>
      <c r="G2" s="258" t="s">
        <v>210</v>
      </c>
    </row>
    <row r="3" spans="1:7" ht="18.75" x14ac:dyDescent="0.3">
      <c r="B3" s="15" t="s">
        <v>90</v>
      </c>
      <c r="C3" s="74"/>
      <c r="D3" s="74"/>
      <c r="E3" s="75"/>
      <c r="F3" s="75"/>
      <c r="G3" s="75"/>
    </row>
    <row r="4" spans="1:7" x14ac:dyDescent="0.25">
      <c r="A4" s="297" t="s">
        <v>388</v>
      </c>
      <c r="B4" s="108" t="s">
        <v>91</v>
      </c>
      <c r="C4" s="117">
        <v>1724.87</v>
      </c>
      <c r="D4" s="117">
        <v>1727.64</v>
      </c>
      <c r="E4" s="117">
        <v>2056.02</v>
      </c>
      <c r="F4" s="117">
        <v>2268.6799999999998</v>
      </c>
      <c r="G4" s="117">
        <v>2218.6799999999998</v>
      </c>
    </row>
    <row r="5" spans="1:7" x14ac:dyDescent="0.25">
      <c r="B5" s="107" t="s">
        <v>92</v>
      </c>
      <c r="C5" s="117"/>
      <c r="D5" s="117"/>
      <c r="E5" s="117"/>
      <c r="F5" s="117"/>
      <c r="G5" s="117"/>
    </row>
    <row r="6" spans="1:7" x14ac:dyDescent="0.25">
      <c r="B6" s="107" t="s">
        <v>93</v>
      </c>
      <c r="C6" s="117">
        <v>176.9</v>
      </c>
      <c r="D6" s="117">
        <v>220.45</v>
      </c>
      <c r="E6" s="117">
        <v>240.13</v>
      </c>
      <c r="F6" s="117">
        <v>252.89</v>
      </c>
      <c r="G6" s="117">
        <v>310.95999999999998</v>
      </c>
    </row>
    <row r="7" spans="1:7" x14ac:dyDescent="0.25">
      <c r="B7" s="107" t="s">
        <v>173</v>
      </c>
      <c r="C7" s="117">
        <v>-0.71</v>
      </c>
      <c r="D7" s="117">
        <v>3.99</v>
      </c>
      <c r="E7" s="117">
        <v>0.37</v>
      </c>
      <c r="F7" s="117">
        <v>0.62</v>
      </c>
      <c r="G7" s="117">
        <v>-14.41</v>
      </c>
    </row>
    <row r="8" spans="1:7" x14ac:dyDescent="0.25">
      <c r="B8" s="107" t="s">
        <v>174</v>
      </c>
      <c r="C8" s="117">
        <v>77.37</v>
      </c>
      <c r="D8" s="117">
        <v>45.26</v>
      </c>
      <c r="E8" s="117">
        <v>43.3</v>
      </c>
      <c r="F8" s="117">
        <v>40.020000000000003</v>
      </c>
      <c r="G8" s="117">
        <v>51.23</v>
      </c>
    </row>
    <row r="9" spans="1:7" x14ac:dyDescent="0.25">
      <c r="B9" s="107" t="s">
        <v>175</v>
      </c>
      <c r="C9" s="117">
        <v>8.94</v>
      </c>
      <c r="D9" s="117">
        <v>4.5</v>
      </c>
      <c r="E9" s="117">
        <v>13.5</v>
      </c>
      <c r="F9" s="117">
        <v>11.5</v>
      </c>
      <c r="G9" s="117">
        <v>12</v>
      </c>
    </row>
    <row r="10" spans="1:7" x14ac:dyDescent="0.25">
      <c r="B10" s="107" t="s">
        <v>176</v>
      </c>
      <c r="C10" s="117">
        <v>4.32</v>
      </c>
      <c r="D10" s="117">
        <v>8.6</v>
      </c>
      <c r="E10" s="117">
        <v>5.94</v>
      </c>
      <c r="F10" s="117">
        <v>-7.15</v>
      </c>
      <c r="G10" s="117">
        <v>0.71</v>
      </c>
    </row>
    <row r="11" spans="1:7" x14ac:dyDescent="0.25">
      <c r="B11" s="107" t="s">
        <v>177</v>
      </c>
      <c r="C11" s="117">
        <v>8.73</v>
      </c>
      <c r="D11" s="117">
        <v>5.39</v>
      </c>
      <c r="E11" s="117">
        <v>15.77</v>
      </c>
      <c r="F11" s="117">
        <v>2.2999999999999998</v>
      </c>
      <c r="G11" s="117">
        <v>16.690000000000001</v>
      </c>
    </row>
    <row r="12" spans="1:7" x14ac:dyDescent="0.25">
      <c r="B12" s="107" t="s">
        <v>100</v>
      </c>
      <c r="C12" s="117">
        <v>49.2</v>
      </c>
      <c r="D12" s="117">
        <v>41.12</v>
      </c>
      <c r="E12" s="117">
        <v>30.81</v>
      </c>
      <c r="F12" s="117">
        <v>38.6</v>
      </c>
      <c r="G12" s="117">
        <v>78.239999999999995</v>
      </c>
    </row>
    <row r="13" spans="1:7" x14ac:dyDescent="0.25">
      <c r="B13" s="107" t="s">
        <v>178</v>
      </c>
      <c r="C13" s="117">
        <v>-3.45</v>
      </c>
      <c r="D13" s="117">
        <v>-3.7</v>
      </c>
      <c r="E13" s="117">
        <v>1.1100000000000001</v>
      </c>
      <c r="F13" s="117">
        <v>-6.25</v>
      </c>
      <c r="G13" s="117">
        <v>-4.28</v>
      </c>
    </row>
    <row r="14" spans="1:7" x14ac:dyDescent="0.25">
      <c r="B14" s="107" t="s">
        <v>179</v>
      </c>
      <c r="C14" s="117">
        <v>-249.39</v>
      </c>
      <c r="D14" s="117">
        <v>-241.2</v>
      </c>
      <c r="E14" s="117">
        <v>-260.77999999999997</v>
      </c>
      <c r="F14" s="117">
        <v>-323.33999999999997</v>
      </c>
      <c r="G14" s="117">
        <v>-361.13</v>
      </c>
    </row>
    <row r="15" spans="1:7" x14ac:dyDescent="0.25">
      <c r="B15" s="107" t="s">
        <v>180</v>
      </c>
      <c r="C15" s="117">
        <v>-0.96</v>
      </c>
      <c r="D15" s="117">
        <v>0.01</v>
      </c>
      <c r="E15" s="117">
        <v>1.01</v>
      </c>
      <c r="F15" s="117">
        <v>1.8</v>
      </c>
      <c r="G15" s="117">
        <v>1.63</v>
      </c>
    </row>
    <row r="16" spans="1:7" x14ac:dyDescent="0.25">
      <c r="B16" s="107" t="s">
        <v>181</v>
      </c>
      <c r="C16" s="117">
        <v>-0.79</v>
      </c>
      <c r="D16" s="117">
        <v>-1.1299999999999999</v>
      </c>
      <c r="E16" s="117">
        <v>0.76</v>
      </c>
      <c r="F16" s="117">
        <v>-1.29</v>
      </c>
      <c r="G16" s="117">
        <v>1.26</v>
      </c>
    </row>
    <row r="17" spans="1:7" x14ac:dyDescent="0.25">
      <c r="B17" s="107" t="s">
        <v>182</v>
      </c>
      <c r="C17" s="117">
        <v>-6.15</v>
      </c>
      <c r="D17" s="117">
        <v>-16.899999999999999</v>
      </c>
      <c r="E17" s="117">
        <v>-15.82</v>
      </c>
      <c r="F17" s="117">
        <v>-11.15</v>
      </c>
      <c r="G17" s="117">
        <v>-23.65</v>
      </c>
    </row>
    <row r="18" spans="1:7" x14ac:dyDescent="0.25">
      <c r="B18" s="107" t="s">
        <v>183</v>
      </c>
      <c r="C18" s="117">
        <v>-1.45</v>
      </c>
      <c r="D18" s="117">
        <v>-6.9</v>
      </c>
      <c r="E18" s="117">
        <v>-12.26</v>
      </c>
      <c r="F18" s="117">
        <v>-5.0199999999999996</v>
      </c>
      <c r="G18" s="149" t="s">
        <v>21</v>
      </c>
    </row>
    <row r="19" spans="1:7" x14ac:dyDescent="0.25">
      <c r="B19" s="107" t="s">
        <v>184</v>
      </c>
      <c r="C19" s="149" t="s">
        <v>21</v>
      </c>
      <c r="D19" s="117">
        <v>-1.87</v>
      </c>
      <c r="E19" s="117">
        <v>-0.42</v>
      </c>
      <c r="F19" s="149" t="s">
        <v>21</v>
      </c>
      <c r="G19" s="149" t="s">
        <v>21</v>
      </c>
    </row>
    <row r="20" spans="1:7" x14ac:dyDescent="0.25">
      <c r="B20" s="107" t="s">
        <v>185</v>
      </c>
      <c r="C20" s="117">
        <v>5.21</v>
      </c>
      <c r="D20" s="117">
        <v>95.29</v>
      </c>
      <c r="E20" s="117">
        <v>-71.81</v>
      </c>
      <c r="F20" s="117">
        <v>-60.5</v>
      </c>
      <c r="G20" s="117">
        <v>-144.97999999999999</v>
      </c>
    </row>
    <row r="21" spans="1:7" x14ac:dyDescent="0.25">
      <c r="B21" s="107" t="s">
        <v>186</v>
      </c>
      <c r="C21" s="117">
        <v>75.34</v>
      </c>
      <c r="D21" s="117">
        <v>100</v>
      </c>
      <c r="E21" s="149" t="s">
        <v>21</v>
      </c>
      <c r="F21" s="117">
        <v>85</v>
      </c>
      <c r="G21" s="149" t="s">
        <v>21</v>
      </c>
    </row>
    <row r="22" spans="1:7" x14ac:dyDescent="0.25">
      <c r="A22" s="297" t="s">
        <v>388</v>
      </c>
      <c r="B22" s="239" t="s">
        <v>105</v>
      </c>
      <c r="C22" s="240">
        <f>SUM(C4:C21)</f>
        <v>1867.9799999999996</v>
      </c>
      <c r="D22" s="240">
        <f>SUM(D4:D21)</f>
        <v>1980.5500000000002</v>
      </c>
      <c r="E22" s="240">
        <f>SUM(E4:E21)</f>
        <v>2047.63</v>
      </c>
      <c r="F22" s="240">
        <f>SUM(F4:F21)</f>
        <v>2286.7099999999996</v>
      </c>
      <c r="G22" s="240">
        <f>SUM(G4:G21)</f>
        <v>2142.9499999999998</v>
      </c>
    </row>
    <row r="23" spans="1:7" x14ac:dyDescent="0.25">
      <c r="B23" s="107" t="s">
        <v>92</v>
      </c>
      <c r="C23" s="41"/>
      <c r="D23" s="41"/>
      <c r="E23" s="41"/>
      <c r="F23" s="41"/>
      <c r="G23" s="41"/>
    </row>
    <row r="24" spans="1:7" x14ac:dyDescent="0.25">
      <c r="B24" s="107" t="s">
        <v>7</v>
      </c>
      <c r="C24" s="117">
        <v>-44.35</v>
      </c>
      <c r="D24" s="117">
        <v>-79.02</v>
      </c>
      <c r="E24" s="117">
        <v>-354.71</v>
      </c>
      <c r="F24" s="117">
        <v>-177.1</v>
      </c>
      <c r="G24" s="117">
        <v>-96.02</v>
      </c>
    </row>
    <row r="25" spans="1:7" x14ac:dyDescent="0.25">
      <c r="B25" s="107" t="s">
        <v>8</v>
      </c>
      <c r="C25" s="117">
        <v>-130.25</v>
      </c>
      <c r="D25" s="117">
        <v>14.28</v>
      </c>
      <c r="E25" s="117">
        <v>247.79</v>
      </c>
      <c r="F25" s="117">
        <v>-78.37</v>
      </c>
      <c r="G25" s="117">
        <v>-190.79</v>
      </c>
    </row>
    <row r="26" spans="1:7" x14ac:dyDescent="0.25">
      <c r="B26" s="107" t="s">
        <v>187</v>
      </c>
      <c r="C26" s="117">
        <v>24.13</v>
      </c>
      <c r="D26" s="117">
        <v>14.69</v>
      </c>
      <c r="E26" s="117">
        <v>0.44</v>
      </c>
      <c r="F26" s="117">
        <v>-18.489999999999998</v>
      </c>
      <c r="G26" s="117">
        <v>19.32</v>
      </c>
    </row>
    <row r="27" spans="1:7" x14ac:dyDescent="0.25">
      <c r="B27" s="107" t="s">
        <v>188</v>
      </c>
      <c r="C27" s="117">
        <v>23.34</v>
      </c>
      <c r="D27" s="117">
        <v>-107.21</v>
      </c>
      <c r="E27" s="117">
        <v>79.83</v>
      </c>
      <c r="F27" s="117">
        <v>88.48</v>
      </c>
      <c r="G27" s="117">
        <v>17.39</v>
      </c>
    </row>
    <row r="28" spans="1:7" x14ac:dyDescent="0.25">
      <c r="B28" s="107" t="s">
        <v>36</v>
      </c>
      <c r="C28" s="117">
        <v>45.11</v>
      </c>
      <c r="D28" s="117">
        <v>25.99</v>
      </c>
      <c r="E28" s="117">
        <v>433.78</v>
      </c>
      <c r="F28" s="117">
        <v>108.01</v>
      </c>
      <c r="G28" s="117">
        <v>141.30000000000001</v>
      </c>
    </row>
    <row r="29" spans="1:7" x14ac:dyDescent="0.25">
      <c r="B29" s="107" t="s">
        <v>189</v>
      </c>
      <c r="C29" s="117">
        <v>28.78</v>
      </c>
      <c r="D29" s="117">
        <v>31.71</v>
      </c>
      <c r="E29" s="117">
        <v>62.5</v>
      </c>
      <c r="F29" s="117">
        <v>47.71</v>
      </c>
      <c r="G29" s="117">
        <v>43.11</v>
      </c>
    </row>
    <row r="30" spans="1:7" x14ac:dyDescent="0.25">
      <c r="B30" s="107" t="s">
        <v>190</v>
      </c>
      <c r="C30" s="117">
        <v>35.119999999999997</v>
      </c>
      <c r="D30" s="117">
        <v>41.57</v>
      </c>
      <c r="E30" s="117">
        <v>-81.27</v>
      </c>
      <c r="F30" s="117">
        <v>-67.02</v>
      </c>
      <c r="G30" s="117">
        <v>-94.38</v>
      </c>
    </row>
    <row r="31" spans="1:7" x14ac:dyDescent="0.25">
      <c r="A31" s="297" t="s">
        <v>388</v>
      </c>
      <c r="B31" s="235" t="s">
        <v>111</v>
      </c>
      <c r="C31" s="240">
        <f>SUM(C22:C30)</f>
        <v>1849.8599999999994</v>
      </c>
      <c r="D31" s="240">
        <f>SUM(D22:D30)</f>
        <v>1922.5600000000002</v>
      </c>
      <c r="E31" s="240">
        <f>SUM(E22:E30)</f>
        <v>2435.9900000000002</v>
      </c>
      <c r="F31" s="240">
        <f>SUM(F22:F30)</f>
        <v>2189.9299999999998</v>
      </c>
      <c r="G31" s="240">
        <f>SUM(G22:G30)</f>
        <v>1982.8799999999997</v>
      </c>
    </row>
    <row r="32" spans="1:7" x14ac:dyDescent="0.25">
      <c r="B32" s="107" t="s">
        <v>112</v>
      </c>
      <c r="C32" s="117">
        <v>-350.73</v>
      </c>
      <c r="D32" s="117">
        <v>-308.94</v>
      </c>
      <c r="E32" s="117">
        <v>-321.32</v>
      </c>
      <c r="F32" s="117">
        <v>-387.6</v>
      </c>
      <c r="G32" s="117">
        <v>-494.45</v>
      </c>
    </row>
    <row r="33" spans="1:7" x14ac:dyDescent="0.25">
      <c r="B33" s="107" t="s">
        <v>155</v>
      </c>
      <c r="C33" s="149" t="s">
        <v>21</v>
      </c>
      <c r="D33" s="149" t="s">
        <v>21</v>
      </c>
      <c r="E33" s="149" t="s">
        <v>21</v>
      </c>
      <c r="F33" s="149" t="s">
        <v>21</v>
      </c>
      <c r="G33" s="149" t="s">
        <v>21</v>
      </c>
    </row>
    <row r="34" spans="1:7" x14ac:dyDescent="0.25">
      <c r="A34" s="297" t="s">
        <v>388</v>
      </c>
      <c r="B34" s="118" t="s">
        <v>114</v>
      </c>
      <c r="C34" s="231">
        <f>SUM(C31:C33)</f>
        <v>1499.1299999999994</v>
      </c>
      <c r="D34" s="231">
        <f>SUM(D31:D33)</f>
        <v>1613.6200000000001</v>
      </c>
      <c r="E34" s="231">
        <f>SUM(E31:E33)</f>
        <v>2114.67</v>
      </c>
      <c r="F34" s="231">
        <f>SUM(F31:F33)</f>
        <v>1802.33</v>
      </c>
      <c r="G34" s="231">
        <f>SUM(G31:G33)</f>
        <v>1488.4299999999996</v>
      </c>
    </row>
    <row r="35" spans="1:7" ht="18.75" x14ac:dyDescent="0.3">
      <c r="B35" s="15" t="s">
        <v>115</v>
      </c>
      <c r="C35" s="74"/>
      <c r="D35" s="74"/>
      <c r="E35" s="75"/>
      <c r="F35" s="75"/>
      <c r="G35" s="75"/>
    </row>
    <row r="36" spans="1:7" ht="30" x14ac:dyDescent="0.25">
      <c r="B36" s="173" t="s">
        <v>191</v>
      </c>
      <c r="C36" s="117">
        <v>-234.35</v>
      </c>
      <c r="D36" s="117">
        <v>-417.46</v>
      </c>
      <c r="E36" s="117">
        <v>-311.20999999999998</v>
      </c>
      <c r="F36" s="117">
        <v>-374.13</v>
      </c>
      <c r="G36" s="117">
        <v>-509.09</v>
      </c>
    </row>
    <row r="37" spans="1:7" ht="30" x14ac:dyDescent="0.25">
      <c r="B37" s="173" t="s">
        <v>192</v>
      </c>
      <c r="C37" s="117">
        <v>9.34</v>
      </c>
      <c r="D37" s="117">
        <v>16.97</v>
      </c>
      <c r="E37" s="117">
        <v>4.88</v>
      </c>
      <c r="F37" s="117">
        <v>4.93</v>
      </c>
      <c r="G37" s="117">
        <v>23.38</v>
      </c>
    </row>
    <row r="38" spans="1:7" x14ac:dyDescent="0.25">
      <c r="B38" s="173" t="s">
        <v>220</v>
      </c>
      <c r="C38" s="149" t="s">
        <v>21</v>
      </c>
      <c r="D38" s="149" t="s">
        <v>21</v>
      </c>
      <c r="E38" s="149" t="s">
        <v>21</v>
      </c>
      <c r="F38" s="149" t="s">
        <v>21</v>
      </c>
      <c r="G38" s="117">
        <v>-481.32</v>
      </c>
    </row>
    <row r="39" spans="1:7" x14ac:dyDescent="0.25">
      <c r="B39" s="107" t="s">
        <v>193</v>
      </c>
      <c r="C39" s="117">
        <v>-5392.77</v>
      </c>
      <c r="D39" s="117">
        <v>-8478.7800000000007</v>
      </c>
      <c r="E39" s="117">
        <v>-7634.78</v>
      </c>
      <c r="F39" s="117">
        <v>-7506.66</v>
      </c>
      <c r="G39" s="117">
        <v>-4177.43</v>
      </c>
    </row>
    <row r="40" spans="1:7" x14ac:dyDescent="0.25">
      <c r="B40" s="107" t="s">
        <v>194</v>
      </c>
      <c r="C40" s="117">
        <v>5710.25</v>
      </c>
      <c r="D40" s="117">
        <v>8114.22</v>
      </c>
      <c r="E40" s="117">
        <v>6273.72</v>
      </c>
      <c r="F40" s="117">
        <v>6233.61</v>
      </c>
      <c r="G40" s="117">
        <v>4163.7299999999996</v>
      </c>
    </row>
    <row r="41" spans="1:7" x14ac:dyDescent="0.25">
      <c r="B41" s="107" t="s">
        <v>124</v>
      </c>
      <c r="C41" s="117">
        <v>244.44</v>
      </c>
      <c r="D41" s="117">
        <v>248.21</v>
      </c>
      <c r="E41" s="117">
        <v>261.61</v>
      </c>
      <c r="F41" s="117">
        <v>366.8</v>
      </c>
      <c r="G41" s="117">
        <v>394.19</v>
      </c>
    </row>
    <row r="42" spans="1:7" x14ac:dyDescent="0.25">
      <c r="A42" s="297" t="s">
        <v>388</v>
      </c>
      <c r="B42" s="118" t="s">
        <v>126</v>
      </c>
      <c r="C42" s="231">
        <f>SUM(C36:C41)</f>
        <v>336.90999999999934</v>
      </c>
      <c r="D42" s="231">
        <f>SUM(D36:D41)</f>
        <v>-516.84000000000015</v>
      </c>
      <c r="E42" s="231">
        <f>SUM(E36:E41)</f>
        <v>-1405.7799999999993</v>
      </c>
      <c r="F42" s="231">
        <f>SUM(F36:F41)</f>
        <v>-1275.45</v>
      </c>
      <c r="G42" s="231">
        <f>SUM(G36:G41)</f>
        <v>-586.54000000000042</v>
      </c>
    </row>
    <row r="43" spans="1:7" ht="18.75" x14ac:dyDescent="0.3">
      <c r="B43" s="15" t="s">
        <v>127</v>
      </c>
      <c r="C43" s="74"/>
      <c r="D43" s="74"/>
      <c r="E43" s="74"/>
      <c r="F43" s="74"/>
      <c r="G43" s="74"/>
    </row>
    <row r="44" spans="1:7" x14ac:dyDescent="0.25">
      <c r="B44" s="107" t="s">
        <v>195</v>
      </c>
      <c r="C44" s="117">
        <v>0.48</v>
      </c>
      <c r="D44" s="117">
        <v>0.08</v>
      </c>
      <c r="E44" s="117">
        <v>0.03</v>
      </c>
      <c r="F44" s="117">
        <v>0.05</v>
      </c>
      <c r="G44" s="117">
        <v>0.39</v>
      </c>
    </row>
    <row r="45" spans="1:7" x14ac:dyDescent="0.25">
      <c r="B45" s="107" t="s">
        <v>196</v>
      </c>
      <c r="C45" s="117">
        <v>-271.95999999999998</v>
      </c>
      <c r="D45" s="117">
        <v>-175.1</v>
      </c>
      <c r="E45" s="117">
        <v>-27.77</v>
      </c>
      <c r="F45" s="117">
        <v>248.95</v>
      </c>
      <c r="G45" s="117">
        <v>-1.26</v>
      </c>
    </row>
    <row r="46" spans="1:7" x14ac:dyDescent="0.25">
      <c r="B46" s="107" t="s">
        <v>197</v>
      </c>
      <c r="C46" s="117">
        <v>31.81</v>
      </c>
      <c r="D46" s="117">
        <v>-182.88</v>
      </c>
      <c r="E46" s="117">
        <v>64.650000000000006</v>
      </c>
      <c r="F46" s="117">
        <v>291.85000000000002</v>
      </c>
      <c r="G46" s="117">
        <v>50.04</v>
      </c>
    </row>
    <row r="47" spans="1:7" x14ac:dyDescent="0.25">
      <c r="B47" s="107" t="s">
        <v>221</v>
      </c>
      <c r="C47" s="149" t="s">
        <v>21</v>
      </c>
      <c r="D47" s="149" t="s">
        <v>21</v>
      </c>
      <c r="E47" s="149" t="s">
        <v>21</v>
      </c>
      <c r="F47" s="149" t="s">
        <v>21</v>
      </c>
      <c r="G47" s="117">
        <v>-49.1</v>
      </c>
    </row>
    <row r="48" spans="1:7" x14ac:dyDescent="0.25">
      <c r="B48" s="107" t="s">
        <v>198</v>
      </c>
      <c r="C48" s="117">
        <v>-1324.71</v>
      </c>
      <c r="D48" s="117">
        <v>-512.45000000000005</v>
      </c>
      <c r="E48" s="117">
        <v>-592.09</v>
      </c>
      <c r="F48" s="117">
        <v>-972.32</v>
      </c>
      <c r="G48" s="117">
        <v>-921.31</v>
      </c>
    </row>
    <row r="49" spans="1:7" x14ac:dyDescent="0.25">
      <c r="B49" s="107" t="s">
        <v>129</v>
      </c>
      <c r="C49" s="117">
        <v>-272.3</v>
      </c>
      <c r="D49" s="117">
        <v>-105.33</v>
      </c>
      <c r="E49" s="149" t="s">
        <v>21</v>
      </c>
      <c r="F49" s="149" t="s">
        <v>21</v>
      </c>
      <c r="G49" s="149" t="s">
        <v>21</v>
      </c>
    </row>
    <row r="50" spans="1:7" x14ac:dyDescent="0.25">
      <c r="B50" s="107" t="s">
        <v>199</v>
      </c>
      <c r="C50" s="117">
        <v>-51.52</v>
      </c>
      <c r="D50" s="117">
        <v>-28.51</v>
      </c>
      <c r="E50" s="117">
        <v>-19.350000000000001</v>
      </c>
      <c r="F50" s="117">
        <v>-21.85</v>
      </c>
      <c r="G50" s="117">
        <v>-77.900000000000006</v>
      </c>
    </row>
    <row r="51" spans="1:7" x14ac:dyDescent="0.25">
      <c r="B51" s="107" t="s">
        <v>217</v>
      </c>
      <c r="C51" s="154" t="s">
        <v>21</v>
      </c>
      <c r="D51" s="117">
        <v>-25.18</v>
      </c>
      <c r="E51" s="117">
        <v>-27.61</v>
      </c>
      <c r="F51" s="117">
        <v>-25.61</v>
      </c>
      <c r="G51" s="117">
        <v>-25.47</v>
      </c>
    </row>
    <row r="52" spans="1:7" x14ac:dyDescent="0.25">
      <c r="B52" s="107" t="s">
        <v>219</v>
      </c>
      <c r="C52" s="154" t="s">
        <v>21</v>
      </c>
      <c r="D52" s="117">
        <v>-13.6</v>
      </c>
      <c r="E52" s="117">
        <v>-11.27</v>
      </c>
      <c r="F52" s="117">
        <v>-11.56</v>
      </c>
      <c r="G52" s="117">
        <v>-10.63</v>
      </c>
    </row>
    <row r="53" spans="1:7" x14ac:dyDescent="0.25">
      <c r="A53" s="297" t="s">
        <v>388</v>
      </c>
      <c r="B53" s="126" t="s">
        <v>134</v>
      </c>
      <c r="C53" s="165">
        <f>SUM(C44:C52)</f>
        <v>-1888.2</v>
      </c>
      <c r="D53" s="165">
        <f>SUM(D44:D52)</f>
        <v>-1042.97</v>
      </c>
      <c r="E53" s="165">
        <f>SUM(E44:E52)</f>
        <v>-613.41000000000008</v>
      </c>
      <c r="F53" s="165">
        <f>SUM(F44:F52)</f>
        <v>-490.49000000000007</v>
      </c>
      <c r="G53" s="165">
        <f>SUM(G44:G52)</f>
        <v>-1035.24</v>
      </c>
    </row>
    <row r="54" spans="1:7" x14ac:dyDescent="0.25">
      <c r="B54" s="257" t="s">
        <v>135</v>
      </c>
      <c r="C54" s="258">
        <f>C34+C42+C53</f>
        <v>-52.160000000001219</v>
      </c>
      <c r="D54" s="258">
        <f>D34+D42+D53</f>
        <v>53.809999999999945</v>
      </c>
      <c r="E54" s="258">
        <f>E34+E42+E53</f>
        <v>95.4800000000007</v>
      </c>
      <c r="F54" s="258">
        <f>F34+F42+F53</f>
        <v>36.389999999999816</v>
      </c>
      <c r="G54" s="258">
        <f>G34+G42+G53</f>
        <v>-133.35000000000082</v>
      </c>
    </row>
    <row r="55" spans="1:7" x14ac:dyDescent="0.25">
      <c r="B55" s="107" t="s">
        <v>136</v>
      </c>
      <c r="C55" s="117">
        <v>89.21</v>
      </c>
      <c r="D55" s="117">
        <v>37.72</v>
      </c>
      <c r="E55" s="117">
        <v>91.74</v>
      </c>
      <c r="F55" s="117">
        <v>188.78</v>
      </c>
      <c r="G55" s="117">
        <v>227.17</v>
      </c>
    </row>
    <row r="56" spans="1:7" x14ac:dyDescent="0.25">
      <c r="B56" s="107" t="s">
        <v>222</v>
      </c>
      <c r="C56" s="154" t="s">
        <v>21</v>
      </c>
      <c r="D56" s="154" t="s">
        <v>21</v>
      </c>
      <c r="E56" s="154" t="s">
        <v>21</v>
      </c>
      <c r="F56" s="154" t="s">
        <v>21</v>
      </c>
      <c r="G56" s="117">
        <v>1.41</v>
      </c>
    </row>
    <row r="57" spans="1:7" x14ac:dyDescent="0.25">
      <c r="B57" s="107" t="s">
        <v>223</v>
      </c>
      <c r="C57" s="154" t="s">
        <v>21</v>
      </c>
      <c r="D57" s="154" t="s">
        <v>21</v>
      </c>
      <c r="E57" s="154" t="s">
        <v>21</v>
      </c>
      <c r="F57" s="117">
        <v>2</v>
      </c>
      <c r="G57" s="117">
        <v>2.34</v>
      </c>
    </row>
    <row r="58" spans="1:7" x14ac:dyDescent="0.25">
      <c r="B58" s="107" t="s">
        <v>200</v>
      </c>
      <c r="C58" s="117">
        <v>0.67</v>
      </c>
      <c r="D58" s="117">
        <v>0.21</v>
      </c>
      <c r="E58" s="117">
        <v>1.56</v>
      </c>
      <c r="F58" s="154" t="s">
        <v>21</v>
      </c>
      <c r="G58" s="154" t="s">
        <v>21</v>
      </c>
    </row>
    <row r="59" spans="1:7" x14ac:dyDescent="0.25">
      <c r="A59" s="292" t="s">
        <v>388</v>
      </c>
      <c r="B59" s="259" t="s">
        <v>137</v>
      </c>
      <c r="C59" s="260">
        <f>SUM(C54:C58)</f>
        <v>37.719999999998777</v>
      </c>
      <c r="D59" s="260">
        <f>SUM(D54:D58)</f>
        <v>91.739999999999938</v>
      </c>
      <c r="E59" s="260">
        <f>SUM(E54:E58)</f>
        <v>188.78000000000071</v>
      </c>
      <c r="F59" s="260">
        <f>SUM(F54:F57)</f>
        <v>227.16999999999982</v>
      </c>
      <c r="G59" s="260">
        <f>SUM(G54:G57)</f>
        <v>97.569999999999169</v>
      </c>
    </row>
    <row r="60" spans="1:7" x14ac:dyDescent="0.25">
      <c r="B60" s="108" t="s">
        <v>212</v>
      </c>
      <c r="C60" s="117"/>
      <c r="D60" s="117"/>
      <c r="E60" s="117"/>
      <c r="F60" s="117"/>
      <c r="G60" s="117"/>
    </row>
    <row r="61" spans="1:7" x14ac:dyDescent="0.25">
      <c r="B61" s="235" t="s">
        <v>213</v>
      </c>
      <c r="C61" s="249">
        <v>107.69</v>
      </c>
      <c r="D61" s="249">
        <v>163.94</v>
      </c>
      <c r="E61" s="249">
        <v>241.23</v>
      </c>
      <c r="F61" s="250">
        <v>255.91</v>
      </c>
      <c r="G61" s="250">
        <v>146.82</v>
      </c>
    </row>
    <row r="62" spans="1:7" x14ac:dyDescent="0.25">
      <c r="B62" s="107" t="s">
        <v>214</v>
      </c>
      <c r="C62" s="117">
        <v>-54.3</v>
      </c>
      <c r="D62" s="117">
        <v>-56.73</v>
      </c>
      <c r="E62" s="117">
        <v>-36.729999999999997</v>
      </c>
      <c r="F62" s="117">
        <v>-25.5</v>
      </c>
      <c r="G62" s="117">
        <v>-49.25</v>
      </c>
    </row>
    <row r="63" spans="1:7" x14ac:dyDescent="0.25">
      <c r="B63" s="107" t="s">
        <v>215</v>
      </c>
      <c r="C63" s="117">
        <v>-15.67</v>
      </c>
      <c r="D63" s="117">
        <v>-15.47</v>
      </c>
      <c r="E63" s="117">
        <v>-15.72</v>
      </c>
      <c r="F63" s="117">
        <v>-3.24</v>
      </c>
      <c r="G63" s="154" t="s">
        <v>21</v>
      </c>
    </row>
    <row r="64" spans="1:7" x14ac:dyDescent="0.25">
      <c r="A64" s="292" t="s">
        <v>388</v>
      </c>
      <c r="B64" s="259" t="s">
        <v>216</v>
      </c>
      <c r="C64" s="260">
        <f>SUM(C61:C63)</f>
        <v>37.72</v>
      </c>
      <c r="D64" s="260">
        <f>SUM(D61:D63)</f>
        <v>91.740000000000009</v>
      </c>
      <c r="E64" s="260">
        <f>SUM(E61:E63)</f>
        <v>188.78</v>
      </c>
      <c r="F64" s="260">
        <f>SUM(F61:F63)</f>
        <v>227.17</v>
      </c>
      <c r="G64" s="260">
        <f>SUM(G61:G63)</f>
        <v>97.57</v>
      </c>
    </row>
    <row r="67" spans="2:2" ht="45" x14ac:dyDescent="0.25">
      <c r="B67" s="30" t="s">
        <v>218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7"/>
  <sheetViews>
    <sheetView showGridLines="0" tabSelected="1" zoomScaleNormal="100" workbookViewId="0">
      <pane ySplit="2" topLeftCell="A3" activePane="bottomLeft" state="frozen"/>
      <selection pane="bottomLeft" activeCell="J9" sqref="J9"/>
    </sheetView>
  </sheetViews>
  <sheetFormatPr defaultRowHeight="15" x14ac:dyDescent="0.25"/>
  <cols>
    <col min="1" max="1" width="1.85546875" customWidth="1"/>
    <col min="2" max="2" width="36.42578125" bestFit="1" customWidth="1"/>
    <col min="3" max="3" width="10.7109375" bestFit="1" customWidth="1"/>
    <col min="4" max="8" width="11.140625" bestFit="1" customWidth="1"/>
    <col min="9" max="9" width="11.140625" customWidth="1"/>
    <col min="10" max="10" width="20.5703125" bestFit="1" customWidth="1"/>
    <col min="11" max="12" width="9.28515625" bestFit="1" customWidth="1"/>
    <col min="13" max="15" width="9.7109375" bestFit="1" customWidth="1"/>
  </cols>
  <sheetData>
    <row r="2" spans="1:9" x14ac:dyDescent="0.25">
      <c r="B2" s="221" t="s">
        <v>0</v>
      </c>
      <c r="C2" s="215"/>
      <c r="D2" s="215" t="s">
        <v>252</v>
      </c>
      <c r="E2" s="215" t="s">
        <v>253</v>
      </c>
      <c r="F2" s="215" t="s">
        <v>254</v>
      </c>
      <c r="G2" s="215" t="s">
        <v>255</v>
      </c>
      <c r="H2" s="215" t="s">
        <v>256</v>
      </c>
      <c r="I2" s="281" t="s">
        <v>403</v>
      </c>
    </row>
    <row r="3" spans="1:9" x14ac:dyDescent="0.25">
      <c r="A3" t="s">
        <v>388</v>
      </c>
      <c r="B3" s="198" t="s">
        <v>264</v>
      </c>
      <c r="C3" s="193"/>
      <c r="D3" s="193"/>
      <c r="E3" s="193"/>
      <c r="F3" s="193"/>
      <c r="G3" s="193"/>
      <c r="H3" s="193"/>
      <c r="I3" s="193"/>
    </row>
    <row r="4" spans="1:9" x14ac:dyDescent="0.25">
      <c r="B4" s="203" t="s">
        <v>257</v>
      </c>
      <c r="D4" s="86">
        <f>D31</f>
        <v>0.53004324599338593</v>
      </c>
      <c r="E4" s="86">
        <f>E31</f>
        <v>0.54103511550159611</v>
      </c>
      <c r="F4" s="86">
        <f>F31</f>
        <v>0.52904652547418562</v>
      </c>
      <c r="G4" s="86">
        <f>G31</f>
        <v>0.50930480875567252</v>
      </c>
      <c r="H4" s="86">
        <f>H31</f>
        <v>0.4764608781776164</v>
      </c>
      <c r="I4" s="86"/>
    </row>
    <row r="5" spans="1:9" x14ac:dyDescent="0.25">
      <c r="B5" s="203" t="s">
        <v>258</v>
      </c>
      <c r="D5" s="86">
        <f>D34</f>
        <v>0.2398880691935894</v>
      </c>
      <c r="E5" s="86">
        <f>E34</f>
        <v>0.26375587562526709</v>
      </c>
      <c r="F5" s="86">
        <f>F34</f>
        <v>0.25593263587649911</v>
      </c>
      <c r="G5" s="86">
        <f>G34</f>
        <v>0.2500667353086985</v>
      </c>
      <c r="H5" s="86">
        <f>H34</f>
        <v>0.24199405744470123</v>
      </c>
      <c r="I5" s="86"/>
    </row>
    <row r="6" spans="1:9" x14ac:dyDescent="0.25">
      <c r="B6" s="203" t="s">
        <v>259</v>
      </c>
      <c r="D6" s="86">
        <f>D37</f>
        <v>0.22551513609768506</v>
      </c>
      <c r="E6" s="86">
        <f>E37</f>
        <v>0.23856923811678354</v>
      </c>
      <c r="F6" s="86">
        <f>F37</f>
        <v>0.23309517734115845</v>
      </c>
      <c r="G6" s="86">
        <f>G37</f>
        <v>0.22926438622583228</v>
      </c>
      <c r="H6" s="86">
        <f>H37</f>
        <v>0.22322548695939254</v>
      </c>
      <c r="I6" s="86"/>
    </row>
    <row r="7" spans="1:9" x14ac:dyDescent="0.25">
      <c r="B7" s="203" t="s">
        <v>260</v>
      </c>
      <c r="D7" s="86">
        <f>D40</f>
        <v>0.15415924701093869</v>
      </c>
      <c r="E7" s="86">
        <f>E40</f>
        <v>0.16982128044642184</v>
      </c>
      <c r="F7" s="86">
        <f>F40</f>
        <v>0.17009015905418048</v>
      </c>
      <c r="G7" s="86">
        <f>G40</f>
        <v>0.16954581855622927</v>
      </c>
      <c r="H7" s="86">
        <f>H40</f>
        <v>0.16743149554308354</v>
      </c>
      <c r="I7" s="86"/>
    </row>
    <row r="8" spans="1:9" x14ac:dyDescent="0.25">
      <c r="B8" s="203" t="s">
        <v>261</v>
      </c>
      <c r="D8" s="86">
        <f>D44</f>
        <v>0.7981035163966812</v>
      </c>
      <c r="E8" s="86">
        <f>E44</f>
        <v>0.83764180769946062</v>
      </c>
      <c r="F8" s="86">
        <f>F44</f>
        <v>0.28598498391133359</v>
      </c>
      <c r="G8" s="86">
        <f>G44</f>
        <v>0.18375507589299553</v>
      </c>
      <c r="H8" s="86">
        <f>H44</f>
        <v>0.20365629611782068</v>
      </c>
      <c r="I8" s="86"/>
    </row>
    <row r="9" spans="1:9" x14ac:dyDescent="0.25">
      <c r="B9" s="203" t="s">
        <v>262</v>
      </c>
      <c r="D9" s="86">
        <f>D48</f>
        <v>0.33213669123893563</v>
      </c>
      <c r="E9" s="86">
        <f>E48</f>
        <v>0.34840905574751174</v>
      </c>
      <c r="F9" s="86">
        <f>F48</f>
        <v>0.17993476549319537</v>
      </c>
      <c r="G9" s="86">
        <f>G48</f>
        <v>0.12769073911857201</v>
      </c>
      <c r="H9" s="86">
        <f>H48</f>
        <v>0.14126347455502633</v>
      </c>
      <c r="I9" s="86"/>
    </row>
    <row r="10" spans="1:9" x14ac:dyDescent="0.25">
      <c r="B10" s="203" t="s">
        <v>263</v>
      </c>
      <c r="D10" s="86">
        <f xml:space="preserve"> D51</f>
        <v>0.88988154988958046</v>
      </c>
      <c r="E10" s="86">
        <f xml:space="preserve"> E51</f>
        <v>0.87587670727205613</v>
      </c>
      <c r="F10" s="86">
        <f xml:space="preserve"> F51</f>
        <v>0.1901342491414299</v>
      </c>
      <c r="G10" s="86">
        <f xml:space="preserve"> G51</f>
        <v>0.20298124483008931</v>
      </c>
      <c r="H10" s="86">
        <f xml:space="preserve"> H51</f>
        <v>0.2214743117312763</v>
      </c>
      <c r="I10" s="86"/>
    </row>
    <row r="11" spans="1:9" x14ac:dyDescent="0.25">
      <c r="A11" t="s">
        <v>388</v>
      </c>
      <c r="B11" s="199" t="s">
        <v>265</v>
      </c>
      <c r="C11" s="193"/>
      <c r="D11" s="193"/>
      <c r="E11" s="193"/>
      <c r="F11" s="193"/>
      <c r="G11" s="193"/>
      <c r="H11" s="193"/>
      <c r="I11" s="193"/>
    </row>
    <row r="12" spans="1:9" x14ac:dyDescent="0.25">
      <c r="B12" s="203" t="s">
        <v>266</v>
      </c>
      <c r="D12" s="87">
        <f>D54</f>
        <v>1.3746394369447328</v>
      </c>
      <c r="E12" s="87">
        <f>E54</f>
        <v>1.3224213802726199</v>
      </c>
      <c r="F12" s="87">
        <f>F54</f>
        <v>1.2804647392596595</v>
      </c>
      <c r="G12" s="87">
        <f>G54</f>
        <v>1.3760638297872341</v>
      </c>
      <c r="H12" s="87">
        <f>H54</f>
        <v>1.4132025274359827</v>
      </c>
      <c r="I12" s="86"/>
    </row>
    <row r="13" spans="1:9" x14ac:dyDescent="0.25">
      <c r="B13" s="227" t="s">
        <v>267</v>
      </c>
      <c r="D13" s="87">
        <f>D59</f>
        <v>1.0776508595823238</v>
      </c>
      <c r="E13" s="87">
        <f>E59</f>
        <v>1.0254373725448105</v>
      </c>
      <c r="F13" s="87">
        <f>F59</f>
        <v>0.95811942718184273</v>
      </c>
      <c r="G13" s="87">
        <f>G59</f>
        <v>1.0129432624113475</v>
      </c>
      <c r="H13" s="87">
        <f>H59</f>
        <v>1.0597771865646823</v>
      </c>
      <c r="I13" s="86"/>
    </row>
    <row r="14" spans="1:9" x14ac:dyDescent="0.25">
      <c r="B14" s="227" t="s">
        <v>268</v>
      </c>
      <c r="D14" s="87">
        <f>D62</f>
        <v>7.1651090342679122E-2</v>
      </c>
      <c r="E14" s="87">
        <f>E62</f>
        <v>0.34517548567135342</v>
      </c>
      <c r="F14" s="87">
        <f>F62</f>
        <v>0.16590110780870035</v>
      </c>
      <c r="G14" s="87">
        <f>G62</f>
        <v>0.10168439716312057</v>
      </c>
      <c r="H14" s="87">
        <f>H62</f>
        <v>5.8280678417026936E-2</v>
      </c>
      <c r="I14" s="86"/>
    </row>
    <row r="15" spans="1:9" s="14" customFormat="1" x14ac:dyDescent="0.25">
      <c r="A15" t="s">
        <v>388</v>
      </c>
      <c r="B15" s="198" t="s">
        <v>269</v>
      </c>
      <c r="C15" s="193"/>
      <c r="D15" s="193"/>
      <c r="E15" s="193"/>
      <c r="F15" s="193"/>
      <c r="G15" s="193"/>
      <c r="H15" s="193"/>
      <c r="I15" s="193"/>
    </row>
    <row r="16" spans="1:9" x14ac:dyDescent="0.25">
      <c r="B16" s="204" t="s">
        <v>270</v>
      </c>
      <c r="D16" s="87">
        <f>D65</f>
        <v>1.6613823715916298E-2</v>
      </c>
      <c r="E16" s="87">
        <f>E65</f>
        <v>0.10586951249090468</v>
      </c>
      <c r="F16" s="87">
        <f>F65</f>
        <v>2.1868578856879272E-2</v>
      </c>
      <c r="G16" s="87">
        <f>G65</f>
        <v>2.1838776050685519E-2</v>
      </c>
      <c r="H16" s="87">
        <f>H65</f>
        <v>2.4721903329242706E-2</v>
      </c>
      <c r="I16" s="86"/>
    </row>
    <row r="17" spans="1:9" x14ac:dyDescent="0.25">
      <c r="B17" s="204" t="s">
        <v>302</v>
      </c>
      <c r="D17" s="95">
        <f>D68</f>
        <v>268.63636363636363</v>
      </c>
      <c r="E17" s="95">
        <f>E68</f>
        <v>80.432203389830505</v>
      </c>
      <c r="F17" s="95">
        <f>F68</f>
        <v>93.692307692307693</v>
      </c>
      <c r="G17" s="95">
        <f>G68</f>
        <v>113.43396226415095</v>
      </c>
      <c r="H17" s="95">
        <f>H68</f>
        <v>118.62280701754386</v>
      </c>
      <c r="I17" s="86"/>
    </row>
    <row r="18" spans="1:9" x14ac:dyDescent="0.25">
      <c r="B18" s="204" t="s">
        <v>317</v>
      </c>
      <c r="D18" s="86">
        <f>D71</f>
        <v>7.0320468087390628E-3</v>
      </c>
      <c r="E18" s="86">
        <f>E71</f>
        <v>4.3318612613506675E-2</v>
      </c>
      <c r="F18" s="86">
        <f>F71</f>
        <v>1.5169364573788851E-2</v>
      </c>
      <c r="G18" s="86">
        <f>G71</f>
        <v>1.5202008026433343E-2</v>
      </c>
      <c r="H18" s="86">
        <f>H71</f>
        <v>1.7089222433538113E-2</v>
      </c>
      <c r="I18" s="86"/>
    </row>
    <row r="19" spans="1:9" x14ac:dyDescent="0.25">
      <c r="A19" t="s">
        <v>388</v>
      </c>
      <c r="B19" s="198" t="s">
        <v>271</v>
      </c>
      <c r="C19" s="193"/>
      <c r="D19" s="193"/>
      <c r="E19" s="193"/>
      <c r="F19" s="193"/>
      <c r="G19" s="193"/>
      <c r="H19" s="193"/>
      <c r="I19" s="193"/>
    </row>
    <row r="20" spans="1:9" x14ac:dyDescent="0.25">
      <c r="B20" s="227" t="s">
        <v>306</v>
      </c>
      <c r="D20" s="95">
        <f>D75</f>
        <v>7.2632199724788675</v>
      </c>
      <c r="E20" s="95">
        <f>E75</f>
        <v>6.8372963864444865</v>
      </c>
      <c r="F20" s="95">
        <f>F75</f>
        <v>6.9801449732114715</v>
      </c>
      <c r="G20" s="95">
        <f>G75</f>
        <v>6.7061889250814328</v>
      </c>
      <c r="H20" s="95">
        <f>H75</f>
        <v>7.5993770216844378</v>
      </c>
      <c r="I20" s="86"/>
    </row>
    <row r="21" spans="1:9" x14ac:dyDescent="0.25">
      <c r="B21" s="227" t="s">
        <v>320</v>
      </c>
      <c r="D21" s="95">
        <f>D79</f>
        <v>25.150351887396035</v>
      </c>
      <c r="E21" s="95">
        <f>E79</f>
        <v>26.835075885328838</v>
      </c>
      <c r="F21" s="95">
        <f>F79</f>
        <v>32.355005159958722</v>
      </c>
      <c r="G21" s="95">
        <f>G79</f>
        <v>26.262393590385578</v>
      </c>
      <c r="H21" s="95">
        <f>H79</f>
        <v>22.795860771401692</v>
      </c>
      <c r="I21" s="86"/>
    </row>
    <row r="22" spans="1:9" x14ac:dyDescent="0.25">
      <c r="B22" s="227" t="s">
        <v>311</v>
      </c>
      <c r="D22" s="95">
        <f>D83</f>
        <v>0.66151919866444076</v>
      </c>
      <c r="E22" s="95">
        <f>E83</f>
        <v>0.86710535241842479</v>
      </c>
      <c r="F22" s="95">
        <f>F83</f>
        <v>0.87176348166738082</v>
      </c>
      <c r="G22" s="95">
        <f>G83</f>
        <v>1.042081701175154</v>
      </c>
      <c r="H22" s="95">
        <f>H83</f>
        <v>1.2422486857633301</v>
      </c>
      <c r="I22" s="86"/>
    </row>
    <row r="23" spans="1:9" x14ac:dyDescent="0.25">
      <c r="B23" s="227" t="s">
        <v>312</v>
      </c>
      <c r="D23" s="95">
        <f>D87</f>
        <v>2.1545038502644487</v>
      </c>
      <c r="E23" s="95">
        <f>E87</f>
        <v>2.051621886442164</v>
      </c>
      <c r="F23" s="95">
        <f>F87</f>
        <v>1.0578787537959735</v>
      </c>
      <c r="G23" s="95">
        <f>G87</f>
        <v>0.75313410974051154</v>
      </c>
      <c r="H23" s="95">
        <f>H87</f>
        <v>0.84370908888331797</v>
      </c>
      <c r="I23" s="86"/>
    </row>
    <row r="24" spans="1:9" x14ac:dyDescent="0.25">
      <c r="B24" s="227" t="s">
        <v>272</v>
      </c>
      <c r="D24" s="97">
        <f>D97</f>
        <v>-77.250975512774545</v>
      </c>
      <c r="E24" s="97">
        <f>E97</f>
        <v>-80.35206549848607</v>
      </c>
      <c r="F24" s="97">
        <f>F97</f>
        <v>-71.044958034292307</v>
      </c>
      <c r="G24" s="97">
        <f>G97</f>
        <v>-58.399740494503732</v>
      </c>
      <c r="H24" s="97">
        <f>H97</f>
        <v>-43.227742971096959</v>
      </c>
      <c r="I24" s="86"/>
    </row>
    <row r="25" spans="1:9" x14ac:dyDescent="0.25">
      <c r="B25" s="195"/>
      <c r="D25" s="150"/>
      <c r="E25" s="150"/>
      <c r="F25" s="150"/>
      <c r="G25" s="150"/>
      <c r="H25" s="150"/>
      <c r="I25" s="150"/>
    </row>
    <row r="26" spans="1:9" x14ac:dyDescent="0.25">
      <c r="B26" s="195"/>
    </row>
    <row r="27" spans="1:9" x14ac:dyDescent="0.25">
      <c r="B27" s="329" t="s">
        <v>343</v>
      </c>
      <c r="C27" s="329"/>
      <c r="D27" s="329"/>
      <c r="E27" s="329"/>
      <c r="F27" s="329"/>
      <c r="G27" s="329"/>
      <c r="H27" s="329"/>
      <c r="I27" s="282"/>
    </row>
    <row r="28" spans="1:9" x14ac:dyDescent="0.25">
      <c r="B28" s="90" t="s">
        <v>0</v>
      </c>
      <c r="C28" s="91" t="s">
        <v>304</v>
      </c>
      <c r="D28" s="91" t="s">
        <v>252</v>
      </c>
      <c r="E28" s="91" t="s">
        <v>253</v>
      </c>
      <c r="F28" s="91" t="s">
        <v>254</v>
      </c>
      <c r="G28" s="91" t="s">
        <v>255</v>
      </c>
      <c r="H28" s="91" t="s">
        <v>256</v>
      </c>
      <c r="I28" s="192"/>
    </row>
    <row r="29" spans="1:9" x14ac:dyDescent="0.25">
      <c r="B29" s="88" t="s">
        <v>273</v>
      </c>
      <c r="C29" s="186"/>
      <c r="D29" s="174">
        <f>HUL_IS!C4-(HUL_IS!C8+HUL_IS!C9+HUL_IS!C10)</f>
        <v>20836</v>
      </c>
      <c r="E29" s="174">
        <f>HUL_IS!D4-(HUL_IS!D8+HUL_IS!D9+HUL_IS!D10)</f>
        <v>21524</v>
      </c>
      <c r="F29" s="174">
        <f>HUL_IS!E4-(HUL_IS!E8+HUL_IS!E9+HUL_IS!E10)</f>
        <v>24880</v>
      </c>
      <c r="G29" s="174">
        <f>HUL_IS!F4-(HUL_IS!F8+HUL_IS!F9+HUL_IS!F10)</f>
        <v>26711</v>
      </c>
      <c r="H29" s="174">
        <f>HUL_IS!G4-(HUL_IS!G8+HUL_IS!G9+HUL_IS!G10)</f>
        <v>28864</v>
      </c>
      <c r="I29" s="283"/>
    </row>
    <row r="30" spans="1:9" x14ac:dyDescent="0.25">
      <c r="B30" s="38" t="s">
        <v>45</v>
      </c>
      <c r="C30" s="187"/>
      <c r="D30" s="175">
        <f>HUL_IS!C4</f>
        <v>39310</v>
      </c>
      <c r="E30" s="175">
        <f>HUL_IS!D4</f>
        <v>39783</v>
      </c>
      <c r="F30" s="175">
        <f>HUL_IS!E4</f>
        <v>47028</v>
      </c>
      <c r="G30" s="175">
        <f>HUL_IS!F4</f>
        <v>52446</v>
      </c>
      <c r="H30" s="175">
        <f>HUL_IS!G4</f>
        <v>60580</v>
      </c>
      <c r="I30" s="283"/>
    </row>
    <row r="31" spans="1:9" x14ac:dyDescent="0.25">
      <c r="A31" t="s">
        <v>388</v>
      </c>
      <c r="B31" s="98" t="s">
        <v>257</v>
      </c>
      <c r="C31" s="188"/>
      <c r="D31" s="99">
        <f>D29/D30</f>
        <v>0.53004324599338593</v>
      </c>
      <c r="E31" s="99">
        <f>E29/E30</f>
        <v>0.54103511550159611</v>
      </c>
      <c r="F31" s="99">
        <f>F29/F30</f>
        <v>0.52904652547418562</v>
      </c>
      <c r="G31" s="99">
        <f>G29/G30</f>
        <v>0.50930480875567252</v>
      </c>
      <c r="H31" s="99">
        <f>H29/H30</f>
        <v>0.4764608781776164</v>
      </c>
      <c r="I31" s="284"/>
    </row>
    <row r="32" spans="1:9" x14ac:dyDescent="0.25">
      <c r="B32" t="s">
        <v>276</v>
      </c>
      <c r="C32" s="145"/>
      <c r="D32" s="36">
        <f>HUL_IS!C20+HUL_IS!C13+HUL_IS!C12-HUL_IS!C19</f>
        <v>9430</v>
      </c>
      <c r="E32" s="36">
        <f>HUL_IS!D20+HUL_IS!D13+HUL_IS!D12-HUL_IS!D19</f>
        <v>10493</v>
      </c>
      <c r="F32" s="36">
        <f>HUL_IS!E20+HUL_IS!E13+HUL_IS!E12-HUL_IS!E19</f>
        <v>12036</v>
      </c>
      <c r="G32" s="36">
        <f>HUL_IS!F20+HUL_IS!F13+HUL_IS!F12-HUL_IS!F19</f>
        <v>13115</v>
      </c>
      <c r="H32" s="36">
        <f>HUL_IS!G20+HUL_IS!G13+HUL_IS!G12-HUL_IS!G19</f>
        <v>14660</v>
      </c>
      <c r="I32" s="285"/>
    </row>
    <row r="33" spans="1:15" x14ac:dyDescent="0.25">
      <c r="B33" s="38" t="s">
        <v>45</v>
      </c>
      <c r="C33" s="145"/>
      <c r="D33" s="36">
        <f>D39</f>
        <v>39310</v>
      </c>
      <c r="E33" s="36">
        <f>E39</f>
        <v>39783</v>
      </c>
      <c r="F33" s="36">
        <f>F39</f>
        <v>47028</v>
      </c>
      <c r="G33" s="36">
        <f>G39</f>
        <v>52446</v>
      </c>
      <c r="H33" s="36">
        <f>H39</f>
        <v>60580</v>
      </c>
      <c r="I33" s="285"/>
    </row>
    <row r="34" spans="1:15" ht="15" customHeight="1" x14ac:dyDescent="0.25">
      <c r="A34" t="s">
        <v>388</v>
      </c>
      <c r="B34" s="100" t="s">
        <v>258</v>
      </c>
      <c r="C34" s="188"/>
      <c r="D34" s="99">
        <f>D32/D33</f>
        <v>0.2398880691935894</v>
      </c>
      <c r="E34" s="99">
        <f>E32/E33</f>
        <v>0.26375587562526709</v>
      </c>
      <c r="F34" s="99">
        <f>F32/F33</f>
        <v>0.25593263587649911</v>
      </c>
      <c r="G34" s="99">
        <f>G32/G33</f>
        <v>0.2500667353086985</v>
      </c>
      <c r="H34" s="99">
        <f>H32/H33</f>
        <v>0.24199405744470123</v>
      </c>
      <c r="I34" s="284"/>
    </row>
    <row r="35" spans="1:15" x14ac:dyDescent="0.25">
      <c r="B35" s="88" t="s">
        <v>277</v>
      </c>
      <c r="C35" s="186"/>
      <c r="D35" s="174">
        <f>D32-HUL_IS!C13</f>
        <v>8865</v>
      </c>
      <c r="E35" s="174">
        <f>E32-HUL_IS!D13</f>
        <v>9491</v>
      </c>
      <c r="F35" s="174">
        <f>F32-HUL_IS!E13</f>
        <v>10962</v>
      </c>
      <c r="G35" s="174">
        <f>G32-HUL_IS!F13</f>
        <v>12024</v>
      </c>
      <c r="H35" s="174">
        <f>H32-HUL_IS!G13</f>
        <v>13523</v>
      </c>
      <c r="I35" s="283"/>
    </row>
    <row r="36" spans="1:15" x14ac:dyDescent="0.25">
      <c r="B36" s="38" t="s">
        <v>45</v>
      </c>
      <c r="C36" s="187"/>
      <c r="D36" s="175">
        <f>D33</f>
        <v>39310</v>
      </c>
      <c r="E36" s="175">
        <f>E33</f>
        <v>39783</v>
      </c>
      <c r="F36" s="175">
        <f>F33</f>
        <v>47028</v>
      </c>
      <c r="G36" s="175">
        <f>G33</f>
        <v>52446</v>
      </c>
      <c r="H36" s="175">
        <f>H33</f>
        <v>60580</v>
      </c>
      <c r="I36" s="283"/>
    </row>
    <row r="37" spans="1:15" x14ac:dyDescent="0.25">
      <c r="A37" t="s">
        <v>388</v>
      </c>
      <c r="B37" s="100" t="s">
        <v>259</v>
      </c>
      <c r="C37" s="188"/>
      <c r="D37" s="99">
        <f>D35/D36</f>
        <v>0.22551513609768506</v>
      </c>
      <c r="E37" s="99">
        <f>E35/E36</f>
        <v>0.23856923811678354</v>
      </c>
      <c r="F37" s="99">
        <f>F35/F36</f>
        <v>0.23309517734115845</v>
      </c>
      <c r="G37" s="99">
        <f>G35/G36</f>
        <v>0.22926438622583228</v>
      </c>
      <c r="H37" s="99">
        <f>H35/H36</f>
        <v>0.22322548695939254</v>
      </c>
      <c r="I37" s="284"/>
      <c r="J37" s="68"/>
      <c r="K37" s="68"/>
      <c r="L37" s="68"/>
      <c r="M37" s="68"/>
      <c r="N37" s="68"/>
      <c r="O37" s="68"/>
    </row>
    <row r="38" spans="1:15" x14ac:dyDescent="0.25">
      <c r="B38" t="s">
        <v>274</v>
      </c>
      <c r="C38" s="145"/>
      <c r="D38" s="36">
        <f>HUL_IS!C28</f>
        <v>6060</v>
      </c>
      <c r="E38" s="36">
        <f>HUL_IS!D28</f>
        <v>6756</v>
      </c>
      <c r="F38" s="36">
        <f>HUL_IS!E28</f>
        <v>7999</v>
      </c>
      <c r="G38" s="36">
        <f>HUL_IS!F28</f>
        <v>8892</v>
      </c>
      <c r="H38" s="36">
        <f>HUL_IS!G28</f>
        <v>10143</v>
      </c>
      <c r="I38" s="285"/>
    </row>
    <row r="39" spans="1:15" x14ac:dyDescent="0.25">
      <c r="B39" t="s">
        <v>45</v>
      </c>
      <c r="C39" s="145"/>
      <c r="D39" s="36">
        <f>D30</f>
        <v>39310</v>
      </c>
      <c r="E39" s="36">
        <f>E30</f>
        <v>39783</v>
      </c>
      <c r="F39" s="36">
        <f>F30</f>
        <v>47028</v>
      </c>
      <c r="G39" s="36">
        <f>G30</f>
        <v>52446</v>
      </c>
      <c r="H39" s="36">
        <f>H30</f>
        <v>60580</v>
      </c>
      <c r="I39" s="285"/>
    </row>
    <row r="40" spans="1:15" x14ac:dyDescent="0.25">
      <c r="A40" t="s">
        <v>388</v>
      </c>
      <c r="B40" s="100" t="s">
        <v>260</v>
      </c>
      <c r="C40" s="188"/>
      <c r="D40" s="99">
        <f>D38/D39</f>
        <v>0.15415924701093869</v>
      </c>
      <c r="E40" s="99">
        <f>E38/E39</f>
        <v>0.16982128044642184</v>
      </c>
      <c r="F40" s="99">
        <f>F38/F39</f>
        <v>0.17009015905418048</v>
      </c>
      <c r="G40" s="99">
        <f>G38/G39</f>
        <v>0.16954581855622927</v>
      </c>
      <c r="H40" s="99">
        <f>H38/H39</f>
        <v>0.16743149554308354</v>
      </c>
      <c r="I40" s="284"/>
    </row>
    <row r="41" spans="1:15" x14ac:dyDescent="0.25">
      <c r="B41" t="s">
        <v>274</v>
      </c>
      <c r="C41" s="145"/>
      <c r="D41" s="36">
        <f>D45</f>
        <v>6060</v>
      </c>
      <c r="E41" s="36">
        <f>E45</f>
        <v>6756</v>
      </c>
      <c r="F41" s="36">
        <f>F45</f>
        <v>7999</v>
      </c>
      <c r="G41" s="36">
        <f>G45</f>
        <v>8892</v>
      </c>
      <c r="H41" s="36">
        <f>H45</f>
        <v>10143</v>
      </c>
      <c r="I41" s="285"/>
    </row>
    <row r="42" spans="1:15" x14ac:dyDescent="0.25">
      <c r="B42" s="85" t="s">
        <v>275</v>
      </c>
      <c r="C42" s="113">
        <f>20+7065+216</f>
        <v>7301</v>
      </c>
      <c r="D42" s="36">
        <f>HUL_BS!C37</f>
        <v>7885</v>
      </c>
      <c r="E42" s="36">
        <f>HUL_BS!D37</f>
        <v>8246</v>
      </c>
      <c r="F42" s="36">
        <f>HUL_BS!E37</f>
        <v>47694</v>
      </c>
      <c r="G42" s="36">
        <f>HUL_BS!F37</f>
        <v>49087</v>
      </c>
      <c r="H42" s="36">
        <f>HUL_BS!G37</f>
        <v>50522</v>
      </c>
      <c r="I42" s="285"/>
    </row>
    <row r="43" spans="1:15" x14ac:dyDescent="0.25">
      <c r="B43" s="85" t="s">
        <v>286</v>
      </c>
      <c r="C43" s="145"/>
      <c r="D43" s="36">
        <f>(D42+C42)/2</f>
        <v>7593</v>
      </c>
      <c r="E43" s="36">
        <f>(E42+D42)/2</f>
        <v>8065.5</v>
      </c>
      <c r="F43" s="36">
        <f>(F42+E42)/2</f>
        <v>27970</v>
      </c>
      <c r="G43" s="36">
        <f>(G42+F42)/2</f>
        <v>48390.5</v>
      </c>
      <c r="H43" s="36">
        <f>(H42+G42)/2</f>
        <v>49804.5</v>
      </c>
      <c r="I43" s="285"/>
    </row>
    <row r="44" spans="1:15" x14ac:dyDescent="0.25">
      <c r="A44" t="s">
        <v>388</v>
      </c>
      <c r="B44" s="98" t="s">
        <v>261</v>
      </c>
      <c r="C44" s="189"/>
      <c r="D44" s="99">
        <f>D41/D43</f>
        <v>0.7981035163966812</v>
      </c>
      <c r="E44" s="99">
        <f>E41/E43</f>
        <v>0.83764180769946062</v>
      </c>
      <c r="F44" s="99">
        <f>F41/F43</f>
        <v>0.28598498391133359</v>
      </c>
      <c r="G44" s="99">
        <f>G41/G43</f>
        <v>0.18375507589299553</v>
      </c>
      <c r="H44" s="99">
        <f>H41/H43</f>
        <v>0.20365629611782068</v>
      </c>
      <c r="I44" s="284"/>
      <c r="L44" s="3"/>
      <c r="M44" s="3"/>
    </row>
    <row r="45" spans="1:15" x14ac:dyDescent="0.25">
      <c r="B45" t="s">
        <v>274</v>
      </c>
      <c r="C45" s="145"/>
      <c r="D45" s="36">
        <f>D38</f>
        <v>6060</v>
      </c>
      <c r="E45" s="36">
        <f>E38</f>
        <v>6756</v>
      </c>
      <c r="F45" s="36">
        <f>F38</f>
        <v>7999</v>
      </c>
      <c r="G45" s="36">
        <f>G38</f>
        <v>8892</v>
      </c>
      <c r="H45" s="36">
        <f>H38</f>
        <v>10143</v>
      </c>
      <c r="I45" s="285"/>
    </row>
    <row r="46" spans="1:15" x14ac:dyDescent="0.25">
      <c r="B46" t="s">
        <v>12</v>
      </c>
      <c r="C46" s="113">
        <v>17862</v>
      </c>
      <c r="D46" s="36">
        <f>HUL_BS!C31</f>
        <v>18629</v>
      </c>
      <c r="E46" s="36">
        <f>HUL_BS!D31</f>
        <v>20153</v>
      </c>
      <c r="F46" s="36">
        <f>HUL_BS!E31</f>
        <v>68757</v>
      </c>
      <c r="G46" s="36">
        <f>HUL_BS!F31</f>
        <v>70517</v>
      </c>
      <c r="H46" s="36">
        <f>HUL_BS!G31</f>
        <v>73087</v>
      </c>
      <c r="I46" s="285"/>
    </row>
    <row r="47" spans="1:15" x14ac:dyDescent="0.25">
      <c r="B47" t="s">
        <v>284</v>
      </c>
      <c r="C47" s="145"/>
      <c r="D47" s="36">
        <f>(D46+C46)/2</f>
        <v>18245.5</v>
      </c>
      <c r="E47" s="36">
        <f>(E46+D46)/2</f>
        <v>19391</v>
      </c>
      <c r="F47" s="36">
        <f>(F46+E46)/2</f>
        <v>44455</v>
      </c>
      <c r="G47" s="36">
        <f>(G46+F46)/2</f>
        <v>69637</v>
      </c>
      <c r="H47" s="36">
        <f>(H46+G46)/2</f>
        <v>71802</v>
      </c>
      <c r="I47" s="285"/>
    </row>
    <row r="48" spans="1:15" x14ac:dyDescent="0.25">
      <c r="A48" t="s">
        <v>388</v>
      </c>
      <c r="B48" s="98" t="s">
        <v>285</v>
      </c>
      <c r="C48" s="188"/>
      <c r="D48" s="99">
        <f>D45/D47</f>
        <v>0.33213669123893563</v>
      </c>
      <c r="E48" s="99">
        <f>E45/E47</f>
        <v>0.34840905574751174</v>
      </c>
      <c r="F48" s="99">
        <f>F45/F47</f>
        <v>0.17993476549319537</v>
      </c>
      <c r="G48" s="99">
        <f>G45/G47</f>
        <v>0.12769073911857201</v>
      </c>
      <c r="H48" s="99">
        <f>H45/H47</f>
        <v>0.14126347455502633</v>
      </c>
      <c r="I48" s="284"/>
    </row>
    <row r="49" spans="1:9" x14ac:dyDescent="0.25">
      <c r="B49" s="88" t="s">
        <v>277</v>
      </c>
      <c r="C49" s="186"/>
      <c r="D49" s="174">
        <f>D35</f>
        <v>8865</v>
      </c>
      <c r="E49" s="174">
        <f>E35</f>
        <v>9491</v>
      </c>
      <c r="F49" s="174">
        <f>F35</f>
        <v>10962</v>
      </c>
      <c r="G49" s="174">
        <f>G35</f>
        <v>12024</v>
      </c>
      <c r="H49" s="174">
        <f>H35</f>
        <v>13523</v>
      </c>
      <c r="I49" s="283"/>
    </row>
    <row r="50" spans="1:9" x14ac:dyDescent="0.25">
      <c r="B50" s="38" t="s">
        <v>283</v>
      </c>
      <c r="C50" s="187"/>
      <c r="D50" s="175">
        <f>D46-D53</f>
        <v>9962</v>
      </c>
      <c r="E50" s="175">
        <f>E46-E53</f>
        <v>10836</v>
      </c>
      <c r="F50" s="175">
        <f>F46-F53</f>
        <v>57654</v>
      </c>
      <c r="G50" s="175">
        <f>G46-G53</f>
        <v>59237</v>
      </c>
      <c r="H50" s="175">
        <f>H46-H53</f>
        <v>61059</v>
      </c>
      <c r="I50" s="283"/>
    </row>
    <row r="51" spans="1:9" x14ac:dyDescent="0.25">
      <c r="A51" t="s">
        <v>388</v>
      </c>
      <c r="B51" s="98" t="s">
        <v>263</v>
      </c>
      <c r="C51" s="188"/>
      <c r="D51" s="99">
        <f>D49/D50</f>
        <v>0.88988154988958046</v>
      </c>
      <c r="E51" s="99">
        <f>E49/E50</f>
        <v>0.87587670727205613</v>
      </c>
      <c r="F51" s="99">
        <f>F49/F50</f>
        <v>0.1901342491414299</v>
      </c>
      <c r="G51" s="99">
        <f>G49/G50</f>
        <v>0.20298124483008931</v>
      </c>
      <c r="H51" s="99">
        <f>H49/H50</f>
        <v>0.2214743117312763</v>
      </c>
      <c r="I51" s="284"/>
    </row>
    <row r="52" spans="1:9" x14ac:dyDescent="0.25">
      <c r="B52" s="88" t="s">
        <v>41</v>
      </c>
      <c r="C52" s="190"/>
      <c r="D52" s="174">
        <f>HUL_BS!C30</f>
        <v>11914</v>
      </c>
      <c r="E52" s="178">
        <f>HUL_BS!D30</f>
        <v>12321</v>
      </c>
      <c r="F52" s="174">
        <f>HUL_BS!E30</f>
        <v>14217</v>
      </c>
      <c r="G52" s="174">
        <f>HUL_BS!F30</f>
        <v>15522</v>
      </c>
      <c r="H52" s="174">
        <f>HUL_BS!G30</f>
        <v>16998</v>
      </c>
      <c r="I52" s="283"/>
    </row>
    <row r="53" spans="1:9" x14ac:dyDescent="0.25">
      <c r="B53" s="38" t="s">
        <v>278</v>
      </c>
      <c r="C53" s="187"/>
      <c r="D53" s="175">
        <f>HUL_BS!C57</f>
        <v>8667</v>
      </c>
      <c r="E53" s="175">
        <f>HUL_BS!D57</f>
        <v>9317</v>
      </c>
      <c r="F53" s="175">
        <f>HUL_BS!E57</f>
        <v>11103</v>
      </c>
      <c r="G53" s="175">
        <f>HUL_BS!F57</f>
        <v>11280</v>
      </c>
      <c r="H53" s="175">
        <f>HUL_BS!G57</f>
        <v>12028</v>
      </c>
      <c r="I53" s="283"/>
    </row>
    <row r="54" spans="1:9" x14ac:dyDescent="0.25">
      <c r="A54" t="s">
        <v>388</v>
      </c>
      <c r="B54" s="98" t="s">
        <v>266</v>
      </c>
      <c r="C54" s="189"/>
      <c r="D54" s="101">
        <f>D52/D53</f>
        <v>1.3746394369447328</v>
      </c>
      <c r="E54" s="101">
        <f>E52/E53</f>
        <v>1.3224213802726199</v>
      </c>
      <c r="F54" s="101">
        <f>F52/F53</f>
        <v>1.2804647392596595</v>
      </c>
      <c r="G54" s="101">
        <f>G52/G53</f>
        <v>1.3760638297872341</v>
      </c>
      <c r="H54" s="101">
        <f>H52/H53</f>
        <v>1.4132025274359827</v>
      </c>
      <c r="I54" s="286"/>
    </row>
    <row r="55" spans="1:9" x14ac:dyDescent="0.25">
      <c r="B55" s="88" t="s">
        <v>41</v>
      </c>
      <c r="C55" s="186"/>
      <c r="D55" s="174">
        <f>D52</f>
        <v>11914</v>
      </c>
      <c r="E55" s="174">
        <f>E52</f>
        <v>12321</v>
      </c>
      <c r="F55" s="174">
        <f>F52</f>
        <v>14217</v>
      </c>
      <c r="G55" s="174">
        <f>G52</f>
        <v>15522</v>
      </c>
      <c r="H55" s="174">
        <f>H52</f>
        <v>16998</v>
      </c>
      <c r="I55" s="283"/>
    </row>
    <row r="56" spans="1:9" x14ac:dyDescent="0.25">
      <c r="B56" s="38" t="s">
        <v>7</v>
      </c>
      <c r="C56" s="187"/>
      <c r="D56" s="175">
        <f>D73</f>
        <v>2574</v>
      </c>
      <c r="E56" s="175">
        <f>E73</f>
        <v>2767</v>
      </c>
      <c r="F56" s="175">
        <f>F73</f>
        <v>3579</v>
      </c>
      <c r="G56" s="175">
        <f>G73</f>
        <v>4096</v>
      </c>
      <c r="H56" s="175">
        <f>H73</f>
        <v>4251</v>
      </c>
      <c r="I56" s="283"/>
    </row>
    <row r="57" spans="1:9" x14ac:dyDescent="0.25">
      <c r="B57" s="38" t="s">
        <v>287</v>
      </c>
      <c r="C57" s="187"/>
      <c r="D57" s="175">
        <f>D52-D56</f>
        <v>9340</v>
      </c>
      <c r="E57" s="175">
        <f>E52-E56</f>
        <v>9554</v>
      </c>
      <c r="F57" s="175">
        <f>F52-F56</f>
        <v>10638</v>
      </c>
      <c r="G57" s="175">
        <f>G52-G56</f>
        <v>11426</v>
      </c>
      <c r="H57" s="175">
        <f>H52-H56</f>
        <v>12747</v>
      </c>
      <c r="I57" s="283"/>
    </row>
    <row r="58" spans="1:9" x14ac:dyDescent="0.25">
      <c r="B58" s="38" t="s">
        <v>278</v>
      </c>
      <c r="C58" s="187"/>
      <c r="D58" s="175">
        <f>D53</f>
        <v>8667</v>
      </c>
      <c r="E58" s="175">
        <f>E53</f>
        <v>9317</v>
      </c>
      <c r="F58" s="175">
        <f>F53</f>
        <v>11103</v>
      </c>
      <c r="G58" s="175">
        <f>G53</f>
        <v>11280</v>
      </c>
      <c r="H58" s="175">
        <f>H53</f>
        <v>12028</v>
      </c>
      <c r="I58" s="283"/>
    </row>
    <row r="59" spans="1:9" x14ac:dyDescent="0.25">
      <c r="A59" t="s">
        <v>388</v>
      </c>
      <c r="B59" s="98" t="s">
        <v>267</v>
      </c>
      <c r="C59" s="189"/>
      <c r="D59" s="101">
        <f>D57/D58</f>
        <v>1.0776508595823238</v>
      </c>
      <c r="E59" s="101">
        <f>E57/E58</f>
        <v>1.0254373725448105</v>
      </c>
      <c r="F59" s="101">
        <f>F57/F58</f>
        <v>0.95811942718184273</v>
      </c>
      <c r="G59" s="101">
        <f>G57/G58</f>
        <v>1.0129432624113475</v>
      </c>
      <c r="H59" s="101">
        <f>H57/H58</f>
        <v>1.0597771865646823</v>
      </c>
      <c r="I59" s="286"/>
    </row>
    <row r="60" spans="1:9" x14ac:dyDescent="0.25">
      <c r="B60" s="88" t="s">
        <v>279</v>
      </c>
      <c r="C60" s="186"/>
      <c r="D60" s="174">
        <f>HUL_CFS!C71</f>
        <v>621</v>
      </c>
      <c r="E60" s="174">
        <f>HUL_CFS!D71</f>
        <v>3216</v>
      </c>
      <c r="F60" s="174">
        <f>HUL_CFS!E71</f>
        <v>1842</v>
      </c>
      <c r="G60" s="174">
        <f>HUL_CFS!F71</f>
        <v>1147</v>
      </c>
      <c r="H60" s="174">
        <f>HUL_CFS!G71</f>
        <v>701</v>
      </c>
      <c r="I60" s="283"/>
    </row>
    <row r="61" spans="1:9" x14ac:dyDescent="0.25">
      <c r="B61" s="38" t="s">
        <v>278</v>
      </c>
      <c r="C61" s="187"/>
      <c r="D61" s="175">
        <f>D58</f>
        <v>8667</v>
      </c>
      <c r="E61" s="175">
        <f>E58</f>
        <v>9317</v>
      </c>
      <c r="F61" s="175">
        <f>F58</f>
        <v>11103</v>
      </c>
      <c r="G61" s="175">
        <f>G58</f>
        <v>11280</v>
      </c>
      <c r="H61" s="175">
        <f>H58</f>
        <v>12028</v>
      </c>
      <c r="I61" s="283"/>
    </row>
    <row r="62" spans="1:9" x14ac:dyDescent="0.25">
      <c r="A62" t="s">
        <v>388</v>
      </c>
      <c r="B62" s="98" t="s">
        <v>268</v>
      </c>
      <c r="C62" s="189"/>
      <c r="D62" s="101">
        <f>D60/D61</f>
        <v>7.1651090342679122E-2</v>
      </c>
      <c r="E62" s="101">
        <f>E60/E61</f>
        <v>0.34517548567135342</v>
      </c>
      <c r="F62" s="101">
        <f>F60/F61</f>
        <v>0.16590110780870035</v>
      </c>
      <c r="G62" s="101">
        <f>G60/G61</f>
        <v>0.10168439716312057</v>
      </c>
      <c r="H62" s="101">
        <f>H60/H61</f>
        <v>5.8280678417026936E-2</v>
      </c>
      <c r="I62" s="286"/>
    </row>
    <row r="63" spans="1:9" x14ac:dyDescent="0.25">
      <c r="B63" s="92" t="s">
        <v>299</v>
      </c>
      <c r="C63" s="145"/>
      <c r="D63" s="36">
        <f>D104</f>
        <v>131</v>
      </c>
      <c r="E63" s="36">
        <f>E104</f>
        <v>873</v>
      </c>
      <c r="F63" s="36">
        <f>F104</f>
        <v>1043</v>
      </c>
      <c r="G63" s="36">
        <f>G104</f>
        <v>1072</v>
      </c>
      <c r="H63" s="36">
        <f>H104</f>
        <v>1249</v>
      </c>
      <c r="I63" s="285"/>
    </row>
    <row r="64" spans="1:9" x14ac:dyDescent="0.25">
      <c r="B64" s="92" t="s">
        <v>275</v>
      </c>
      <c r="C64" s="145"/>
      <c r="D64" s="36">
        <f>D42</f>
        <v>7885</v>
      </c>
      <c r="E64" s="36">
        <f>E42</f>
        <v>8246</v>
      </c>
      <c r="F64" s="36">
        <f>F42</f>
        <v>47694</v>
      </c>
      <c r="G64" s="36">
        <f>G42</f>
        <v>49087</v>
      </c>
      <c r="H64" s="36">
        <f>H42</f>
        <v>50522</v>
      </c>
      <c r="I64" s="285"/>
    </row>
    <row r="65" spans="1:9" x14ac:dyDescent="0.25">
      <c r="A65" t="s">
        <v>388</v>
      </c>
      <c r="B65" s="98" t="s">
        <v>270</v>
      </c>
      <c r="C65" s="189"/>
      <c r="D65" s="101">
        <f>D63/D64</f>
        <v>1.6613823715916298E-2</v>
      </c>
      <c r="E65" s="101">
        <f>E63/E64</f>
        <v>0.10586951249090468</v>
      </c>
      <c r="F65" s="101">
        <f>F63/F64</f>
        <v>2.1868578856879272E-2</v>
      </c>
      <c r="G65" s="101">
        <f>G63/G64</f>
        <v>2.1838776050685519E-2</v>
      </c>
      <c r="H65" s="101">
        <f>H63/H64</f>
        <v>2.4721903329242706E-2</v>
      </c>
      <c r="I65" s="286"/>
    </row>
    <row r="66" spans="1:9" x14ac:dyDescent="0.25">
      <c r="B66" s="88" t="s">
        <v>277</v>
      </c>
      <c r="C66" s="145"/>
      <c r="D66" s="36">
        <f>D49</f>
        <v>8865</v>
      </c>
      <c r="E66" s="36">
        <f>E49</f>
        <v>9491</v>
      </c>
      <c r="F66" s="36">
        <f>F49</f>
        <v>10962</v>
      </c>
      <c r="G66" s="36">
        <f>G49</f>
        <v>12024</v>
      </c>
      <c r="H66" s="36">
        <f>H49</f>
        <v>13523</v>
      </c>
      <c r="I66" s="285"/>
    </row>
    <row r="67" spans="1:9" x14ac:dyDescent="0.25">
      <c r="B67" t="s">
        <v>301</v>
      </c>
      <c r="C67" s="145"/>
      <c r="D67" s="36">
        <f>HUL_IS!C12</f>
        <v>33</v>
      </c>
      <c r="E67" s="36">
        <f>HUL_IS!D12</f>
        <v>118</v>
      </c>
      <c r="F67" s="36">
        <f>HUL_IS!E12</f>
        <v>117</v>
      </c>
      <c r="G67" s="36">
        <f>HUL_IS!F12</f>
        <v>106</v>
      </c>
      <c r="H67" s="36">
        <f>HUL_IS!G12</f>
        <v>114</v>
      </c>
      <c r="I67" s="285"/>
    </row>
    <row r="68" spans="1:9" x14ac:dyDescent="0.25">
      <c r="A68" t="s">
        <v>388</v>
      </c>
      <c r="B68" s="98" t="s">
        <v>302</v>
      </c>
      <c r="C68" s="189"/>
      <c r="D68" s="102">
        <f>D66/D67</f>
        <v>268.63636363636363</v>
      </c>
      <c r="E68" s="102">
        <f>E66/E67</f>
        <v>80.432203389830505</v>
      </c>
      <c r="F68" s="102">
        <f>F66/F67</f>
        <v>93.692307692307693</v>
      </c>
      <c r="G68" s="102">
        <f>G66/G67</f>
        <v>113.43396226415095</v>
      </c>
      <c r="H68" s="102">
        <f>H66/H67</f>
        <v>118.62280701754386</v>
      </c>
      <c r="I68" s="287"/>
    </row>
    <row r="69" spans="1:9" x14ac:dyDescent="0.25">
      <c r="B69" s="88" t="s">
        <v>299</v>
      </c>
      <c r="C69" s="186"/>
      <c r="D69" s="174">
        <f>D63</f>
        <v>131</v>
      </c>
      <c r="E69" s="174">
        <f>E63</f>
        <v>873</v>
      </c>
      <c r="F69" s="174">
        <f>F63</f>
        <v>1043</v>
      </c>
      <c r="G69" s="174">
        <f>G63</f>
        <v>1072</v>
      </c>
      <c r="H69" s="174">
        <f>H63</f>
        <v>1249</v>
      </c>
      <c r="I69" s="283"/>
    </row>
    <row r="70" spans="1:9" x14ac:dyDescent="0.25">
      <c r="B70" s="38" t="s">
        <v>12</v>
      </c>
      <c r="C70" s="187"/>
      <c r="D70" s="175">
        <f>D46</f>
        <v>18629</v>
      </c>
      <c r="E70" s="175">
        <f>E46</f>
        <v>20153</v>
      </c>
      <c r="F70" s="175">
        <f>F46</f>
        <v>68757</v>
      </c>
      <c r="G70" s="175">
        <f>G46</f>
        <v>70517</v>
      </c>
      <c r="H70" s="175">
        <f>H46</f>
        <v>73087</v>
      </c>
      <c r="I70" s="283"/>
    </row>
    <row r="71" spans="1:9" x14ac:dyDescent="0.25">
      <c r="A71" t="s">
        <v>388</v>
      </c>
      <c r="B71" s="98" t="s">
        <v>303</v>
      </c>
      <c r="C71" s="189"/>
      <c r="D71" s="99">
        <f>D69/D70</f>
        <v>7.0320468087390628E-3</v>
      </c>
      <c r="E71" s="99">
        <f>E69/E70</f>
        <v>4.3318612613506675E-2</v>
      </c>
      <c r="F71" s="99">
        <f>F69/F70</f>
        <v>1.5169364573788851E-2</v>
      </c>
      <c r="G71" s="99">
        <f>G69/G70</f>
        <v>1.5202008026433343E-2</v>
      </c>
      <c r="H71" s="99">
        <f>H69/H70</f>
        <v>1.7089222433538113E-2</v>
      </c>
      <c r="I71" s="284"/>
    </row>
    <row r="72" spans="1:9" x14ac:dyDescent="0.25">
      <c r="B72" s="88" t="s">
        <v>282</v>
      </c>
      <c r="C72" s="186"/>
      <c r="D72" s="174">
        <f>D30-D29</f>
        <v>18474</v>
      </c>
      <c r="E72" s="174">
        <f>E30-E29</f>
        <v>18259</v>
      </c>
      <c r="F72" s="174">
        <f>F30-F29</f>
        <v>22148</v>
      </c>
      <c r="G72" s="174">
        <f>G30-G29</f>
        <v>25735</v>
      </c>
      <c r="H72" s="174">
        <f>H30-H29</f>
        <v>31716</v>
      </c>
      <c r="I72" s="283"/>
    </row>
    <row r="73" spans="1:9" x14ac:dyDescent="0.25">
      <c r="B73" s="38" t="s">
        <v>7</v>
      </c>
      <c r="C73" s="115">
        <v>2513</v>
      </c>
      <c r="D73" s="175">
        <f>HUL_BS!C20</f>
        <v>2574</v>
      </c>
      <c r="E73" s="175">
        <f>HUL_BS!D20</f>
        <v>2767</v>
      </c>
      <c r="F73" s="175">
        <f>HUL_BS!E20</f>
        <v>3579</v>
      </c>
      <c r="G73" s="175">
        <f>HUL_BS!F20</f>
        <v>4096</v>
      </c>
      <c r="H73" s="175">
        <f>HUL_BS!G20</f>
        <v>4251</v>
      </c>
      <c r="I73" s="283"/>
    </row>
    <row r="74" spans="1:9" x14ac:dyDescent="0.25">
      <c r="B74" s="38" t="s">
        <v>305</v>
      </c>
      <c r="C74" s="187"/>
      <c r="D74" s="175">
        <f>(C73+D73)/2</f>
        <v>2543.5</v>
      </c>
      <c r="E74" s="175">
        <f>(D73+E73)/2</f>
        <v>2670.5</v>
      </c>
      <c r="F74" s="175">
        <f>(E73+F73)/2</f>
        <v>3173</v>
      </c>
      <c r="G74" s="175">
        <f>(F73+G73)/2</f>
        <v>3837.5</v>
      </c>
      <c r="H74" s="175">
        <f>(G73+H73)/2</f>
        <v>4173.5</v>
      </c>
      <c r="I74" s="283"/>
    </row>
    <row r="75" spans="1:9" x14ac:dyDescent="0.25">
      <c r="A75" t="s">
        <v>388</v>
      </c>
      <c r="B75" s="98" t="s">
        <v>306</v>
      </c>
      <c r="C75" s="189"/>
      <c r="D75" s="102">
        <f>D72/D74</f>
        <v>7.2632199724788675</v>
      </c>
      <c r="E75" s="102">
        <f>E72/E74</f>
        <v>6.8372963864444865</v>
      </c>
      <c r="F75" s="102">
        <f>F72/F74</f>
        <v>6.9801449732114715</v>
      </c>
      <c r="G75" s="102">
        <f>G72/G74</f>
        <v>6.7061889250814328</v>
      </c>
      <c r="H75" s="102">
        <f>H72/H74</f>
        <v>7.5993770216844378</v>
      </c>
      <c r="I75" s="287"/>
    </row>
    <row r="76" spans="1:9" x14ac:dyDescent="0.25">
      <c r="B76" t="s">
        <v>45</v>
      </c>
      <c r="C76" s="145"/>
      <c r="D76" s="36">
        <f>D39</f>
        <v>39310</v>
      </c>
      <c r="E76" s="36">
        <f>E39</f>
        <v>39783</v>
      </c>
      <c r="F76" s="36">
        <f>F39</f>
        <v>47028</v>
      </c>
      <c r="G76" s="36">
        <f>G39</f>
        <v>52446</v>
      </c>
      <c r="H76" s="36">
        <f>H39</f>
        <v>60580</v>
      </c>
      <c r="I76" s="285"/>
    </row>
    <row r="77" spans="1:9" x14ac:dyDescent="0.25">
      <c r="B77" t="s">
        <v>280</v>
      </c>
      <c r="C77" s="113">
        <v>1310</v>
      </c>
      <c r="D77" s="36">
        <f>HUL_BS!C24</f>
        <v>1816</v>
      </c>
      <c r="E77" s="36">
        <f>HUL_BS!D24</f>
        <v>1149</v>
      </c>
      <c r="F77" s="36">
        <f>HUL_BS!E24</f>
        <v>1758</v>
      </c>
      <c r="G77" s="36">
        <f>HUL_BS!F24</f>
        <v>2236</v>
      </c>
      <c r="H77" s="36">
        <f>HUL_BS!G24</f>
        <v>3079</v>
      </c>
      <c r="I77" s="285"/>
    </row>
    <row r="78" spans="1:9" x14ac:dyDescent="0.25">
      <c r="B78" t="s">
        <v>307</v>
      </c>
      <c r="C78" s="145"/>
      <c r="D78" s="36">
        <f>(C77+D77)/2</f>
        <v>1563</v>
      </c>
      <c r="E78" s="36">
        <f>(D77+E77)/2</f>
        <v>1482.5</v>
      </c>
      <c r="F78" s="36">
        <f>(E77+F77)/2</f>
        <v>1453.5</v>
      </c>
      <c r="G78" s="36">
        <f>(F77+G77)/2</f>
        <v>1997</v>
      </c>
      <c r="H78" s="36">
        <f>(G77+H77)/2</f>
        <v>2657.5</v>
      </c>
      <c r="I78" s="285"/>
    </row>
    <row r="79" spans="1:9" x14ac:dyDescent="0.25">
      <c r="A79" t="s">
        <v>388</v>
      </c>
      <c r="B79" s="98" t="s">
        <v>308</v>
      </c>
      <c r="C79" s="189"/>
      <c r="D79" s="102">
        <f>D76/D78</f>
        <v>25.150351887396035</v>
      </c>
      <c r="E79" s="102">
        <f>E76/E78</f>
        <v>26.835075885328838</v>
      </c>
      <c r="F79" s="102">
        <f>F76/F78</f>
        <v>32.355005159958722</v>
      </c>
      <c r="G79" s="102">
        <f>G76/G78</f>
        <v>26.262393590385578</v>
      </c>
      <c r="H79" s="102">
        <f>H76/H78</f>
        <v>22.795860771401692</v>
      </c>
      <c r="I79" s="287"/>
    </row>
    <row r="80" spans="1:9" x14ac:dyDescent="0.25">
      <c r="B80" s="88" t="s">
        <v>309</v>
      </c>
      <c r="C80" s="186"/>
      <c r="D80" s="174">
        <f>HUL_IS!C9</f>
        <v>4755</v>
      </c>
      <c r="E80" s="174">
        <f>HUL_IS!D9</f>
        <v>6391</v>
      </c>
      <c r="F80" s="174">
        <f>HUL_IS!E9</f>
        <v>7121</v>
      </c>
      <c r="G80" s="174">
        <f>HUL_IS!F9</f>
        <v>9311</v>
      </c>
      <c r="H80" s="174">
        <f>HUL_IS!G9</f>
        <v>11579</v>
      </c>
      <c r="I80" s="283"/>
    </row>
    <row r="81" spans="1:9" x14ac:dyDescent="0.25">
      <c r="B81" s="38" t="s">
        <v>281</v>
      </c>
      <c r="C81" s="115">
        <v>7170</v>
      </c>
      <c r="D81" s="175">
        <f>IFERROR(HUL_BS!C52+HUL_BS!C53,HUL_BS!C53)</f>
        <v>7206</v>
      </c>
      <c r="E81" s="175">
        <f>IFERROR(HUL_BS!D52+HUL_BS!D53,HUL_BS!D53)</f>
        <v>7535</v>
      </c>
      <c r="F81" s="175">
        <f>IFERROR(HUL_BS!E52+HUL_BS!E53,HUL_BS!E53)</f>
        <v>8802</v>
      </c>
      <c r="G81" s="175">
        <f>IFERROR(HUL_BS!F52+HUL_BS!F53,HUL_BS!F53)</f>
        <v>9068</v>
      </c>
      <c r="H81" s="175">
        <f>IFERROR(HUL_BS!G52+HUL_BS!G53,HUL_BS!G53)</f>
        <v>9574</v>
      </c>
      <c r="I81" s="283"/>
    </row>
    <row r="82" spans="1:9" x14ac:dyDescent="0.25">
      <c r="B82" s="38" t="s">
        <v>310</v>
      </c>
      <c r="C82" s="187"/>
      <c r="D82" s="175">
        <f>(C81+D81)/2</f>
        <v>7188</v>
      </c>
      <c r="E82" s="175">
        <f>(D81+E81)/2</f>
        <v>7370.5</v>
      </c>
      <c r="F82" s="175">
        <f>(E81+F81)/2</f>
        <v>8168.5</v>
      </c>
      <c r="G82" s="175">
        <f>(F81+G81)/2</f>
        <v>8935</v>
      </c>
      <c r="H82" s="175">
        <f>(G81+H81)/2</f>
        <v>9321</v>
      </c>
      <c r="I82" s="283"/>
    </row>
    <row r="83" spans="1:9" x14ac:dyDescent="0.25">
      <c r="A83" t="s">
        <v>388</v>
      </c>
      <c r="B83" s="98" t="s">
        <v>311</v>
      </c>
      <c r="C83" s="189"/>
      <c r="D83" s="102">
        <f>D80/D82</f>
        <v>0.66151919866444076</v>
      </c>
      <c r="E83" s="102">
        <f>E80/E82</f>
        <v>0.86710535241842479</v>
      </c>
      <c r="F83" s="102">
        <f>F80/F82</f>
        <v>0.87176348166738082</v>
      </c>
      <c r="G83" s="102">
        <f>G80/G82</f>
        <v>1.042081701175154</v>
      </c>
      <c r="H83" s="102">
        <f>H80/H82</f>
        <v>1.2422486857633301</v>
      </c>
      <c r="I83" s="287"/>
    </row>
    <row r="84" spans="1:9" x14ac:dyDescent="0.25">
      <c r="B84" s="88" t="s">
        <v>45</v>
      </c>
      <c r="C84" s="186"/>
      <c r="D84" s="174">
        <f>D76</f>
        <v>39310</v>
      </c>
      <c r="E84" s="174">
        <f>E76</f>
        <v>39783</v>
      </c>
      <c r="F84" s="174">
        <f>F76</f>
        <v>47028</v>
      </c>
      <c r="G84" s="174">
        <f>G76</f>
        <v>52446</v>
      </c>
      <c r="H84" s="174">
        <f>H76</f>
        <v>60580</v>
      </c>
      <c r="I84" s="283"/>
    </row>
    <row r="85" spans="1:9" x14ac:dyDescent="0.25">
      <c r="B85" s="38" t="s">
        <v>12</v>
      </c>
      <c r="C85" s="115">
        <f t="shared" ref="C85:H85" si="0">C46</f>
        <v>17862</v>
      </c>
      <c r="D85" s="175">
        <f t="shared" si="0"/>
        <v>18629</v>
      </c>
      <c r="E85" s="175">
        <f t="shared" si="0"/>
        <v>20153</v>
      </c>
      <c r="F85" s="175">
        <f t="shared" si="0"/>
        <v>68757</v>
      </c>
      <c r="G85" s="175">
        <f t="shared" si="0"/>
        <v>70517</v>
      </c>
      <c r="H85" s="175">
        <f t="shared" si="0"/>
        <v>73087</v>
      </c>
      <c r="I85" s="283"/>
    </row>
    <row r="86" spans="1:9" x14ac:dyDescent="0.25">
      <c r="B86" s="38" t="s">
        <v>284</v>
      </c>
      <c r="C86" s="187"/>
      <c r="D86" s="175">
        <f>(C85+D85)/2</f>
        <v>18245.5</v>
      </c>
      <c r="E86" s="175">
        <f>(D85+E85)/2</f>
        <v>19391</v>
      </c>
      <c r="F86" s="175">
        <f>(E85+F85)/2</f>
        <v>44455</v>
      </c>
      <c r="G86" s="175">
        <f>(F85+G85)/2</f>
        <v>69637</v>
      </c>
      <c r="H86" s="175">
        <f>(G85+H85)/2</f>
        <v>71802</v>
      </c>
      <c r="I86" s="283"/>
    </row>
    <row r="87" spans="1:9" x14ac:dyDescent="0.25">
      <c r="A87" t="s">
        <v>388</v>
      </c>
      <c r="B87" s="98" t="s">
        <v>312</v>
      </c>
      <c r="C87" s="189"/>
      <c r="D87" s="102">
        <f>D84/D86</f>
        <v>2.1545038502644487</v>
      </c>
      <c r="E87" s="102">
        <f>E84/E86</f>
        <v>2.051621886442164</v>
      </c>
      <c r="F87" s="102">
        <f>F84/F86</f>
        <v>1.0578787537959735</v>
      </c>
      <c r="G87" s="102">
        <f>G84/G86</f>
        <v>0.75313410974051154</v>
      </c>
      <c r="H87" s="102">
        <f>H84/H86</f>
        <v>0.84370908888331797</v>
      </c>
      <c r="I87" s="287"/>
    </row>
    <row r="88" spans="1:9" x14ac:dyDescent="0.25">
      <c r="B88" s="103" t="s">
        <v>305</v>
      </c>
      <c r="C88" s="186"/>
      <c r="D88" s="174">
        <f>D74</f>
        <v>2543.5</v>
      </c>
      <c r="E88" s="174">
        <f>E74</f>
        <v>2670.5</v>
      </c>
      <c r="F88" s="174">
        <f>F74</f>
        <v>3173</v>
      </c>
      <c r="G88" s="174">
        <f>G74</f>
        <v>3837.5</v>
      </c>
      <c r="H88" s="174">
        <f>H74</f>
        <v>4173.5</v>
      </c>
      <c r="I88" s="283"/>
    </row>
    <row r="89" spans="1:9" x14ac:dyDescent="0.25">
      <c r="B89" s="96" t="s">
        <v>282</v>
      </c>
      <c r="C89" s="187"/>
      <c r="D89" s="175">
        <f>D72</f>
        <v>18474</v>
      </c>
      <c r="E89" s="175">
        <f>E72</f>
        <v>18259</v>
      </c>
      <c r="F89" s="175">
        <f>F72</f>
        <v>22148</v>
      </c>
      <c r="G89" s="175">
        <f>G72</f>
        <v>25735</v>
      </c>
      <c r="H89" s="175">
        <f>H72</f>
        <v>31716</v>
      </c>
      <c r="I89" s="283"/>
    </row>
    <row r="90" spans="1:9" x14ac:dyDescent="0.25">
      <c r="B90" s="104" t="s">
        <v>313</v>
      </c>
      <c r="C90" s="191"/>
      <c r="D90" s="105">
        <f>(D88/D89)*365</f>
        <v>50.253193677600947</v>
      </c>
      <c r="E90" s="105">
        <f>(E88/E89)*365</f>
        <v>53.383673804699058</v>
      </c>
      <c r="F90" s="105">
        <f>(F88/F89)*365</f>
        <v>52.291177532960091</v>
      </c>
      <c r="G90" s="105">
        <f>(G88/G89)*365</f>
        <v>54.427336312415001</v>
      </c>
      <c r="H90" s="105">
        <f>(H88/H89)*365</f>
        <v>48.030252869214273</v>
      </c>
      <c r="I90" s="288"/>
    </row>
    <row r="91" spans="1:9" x14ac:dyDescent="0.25">
      <c r="B91" s="38" t="s">
        <v>307</v>
      </c>
      <c r="C91" s="187"/>
      <c r="D91" s="175">
        <f>D78</f>
        <v>1563</v>
      </c>
      <c r="E91" s="175">
        <f>E78</f>
        <v>1482.5</v>
      </c>
      <c r="F91" s="175">
        <f>F78</f>
        <v>1453.5</v>
      </c>
      <c r="G91" s="175">
        <f>G78</f>
        <v>1997</v>
      </c>
      <c r="H91" s="175">
        <f>H78</f>
        <v>2657.5</v>
      </c>
      <c r="I91" s="283"/>
    </row>
    <row r="92" spans="1:9" x14ac:dyDescent="0.25">
      <c r="B92" s="38" t="s">
        <v>45</v>
      </c>
      <c r="C92" s="187"/>
      <c r="D92" s="175">
        <f>D84</f>
        <v>39310</v>
      </c>
      <c r="E92" s="175">
        <f>E84</f>
        <v>39783</v>
      </c>
      <c r="F92" s="175">
        <f>F84</f>
        <v>47028</v>
      </c>
      <c r="G92" s="175">
        <f>G84</f>
        <v>52446</v>
      </c>
      <c r="H92" s="175">
        <f>H84</f>
        <v>60580</v>
      </c>
      <c r="I92" s="283"/>
    </row>
    <row r="93" spans="1:9" x14ac:dyDescent="0.25">
      <c r="B93" s="104" t="s">
        <v>314</v>
      </c>
      <c r="C93" s="191"/>
      <c r="D93" s="105">
        <f>(D91/D92)*365</f>
        <v>14.512719409819384</v>
      </c>
      <c r="E93" s="105">
        <f>(E91/E92)*365</f>
        <v>13.601601186436417</v>
      </c>
      <c r="F93" s="105">
        <f>(F91/F92)*365</f>
        <v>11.281098494513905</v>
      </c>
      <c r="G93" s="105">
        <f>(G91/G92)*365</f>
        <v>13.898200053388248</v>
      </c>
      <c r="H93" s="105">
        <f>(H91/H92)*365</f>
        <v>16.011678771871903</v>
      </c>
      <c r="I93" s="288"/>
    </row>
    <row r="94" spans="1:9" x14ac:dyDescent="0.25">
      <c r="B94" s="96" t="s">
        <v>310</v>
      </c>
      <c r="C94" s="187"/>
      <c r="D94" s="175">
        <f>D82</f>
        <v>7188</v>
      </c>
      <c r="E94" s="175">
        <f>E82</f>
        <v>7370.5</v>
      </c>
      <c r="F94" s="175">
        <f>F82</f>
        <v>8168.5</v>
      </c>
      <c r="G94" s="175">
        <f>G82</f>
        <v>8935</v>
      </c>
      <c r="H94" s="175">
        <f>H82</f>
        <v>9321</v>
      </c>
      <c r="I94" s="283"/>
    </row>
    <row r="95" spans="1:9" x14ac:dyDescent="0.25">
      <c r="B95" s="96" t="s">
        <v>282</v>
      </c>
      <c r="C95" s="187"/>
      <c r="D95" s="175">
        <f>D89</f>
        <v>18474</v>
      </c>
      <c r="E95" s="175">
        <f>E89</f>
        <v>18259</v>
      </c>
      <c r="F95" s="175">
        <f>F89</f>
        <v>22148</v>
      </c>
      <c r="G95" s="175">
        <f>G89</f>
        <v>25735</v>
      </c>
      <c r="H95" s="175">
        <f>H89</f>
        <v>31716</v>
      </c>
      <c r="I95" s="283"/>
    </row>
    <row r="96" spans="1:9" x14ac:dyDescent="0.25">
      <c r="B96" s="98" t="s">
        <v>315</v>
      </c>
      <c r="C96" s="189"/>
      <c r="D96" s="106">
        <f>(D94/D95)*365</f>
        <v>142.01688860019487</v>
      </c>
      <c r="E96" s="106">
        <f>(E94/E95)*365</f>
        <v>147.33734048962154</v>
      </c>
      <c r="F96" s="106">
        <f>(F94/F95)*365</f>
        <v>134.61723406176631</v>
      </c>
      <c r="G96" s="106">
        <f>(G94/G95)*365</f>
        <v>126.72527686030698</v>
      </c>
      <c r="H96" s="106">
        <f>(H94/H95)*365</f>
        <v>107.26967461218314</v>
      </c>
      <c r="I96" s="288"/>
    </row>
    <row r="97" spans="1:9" x14ac:dyDescent="0.25">
      <c r="A97" t="s">
        <v>388</v>
      </c>
      <c r="B97" s="222" t="s">
        <v>316</v>
      </c>
      <c r="C97" s="223"/>
      <c r="D97" s="224">
        <f>D90+D93-D96</f>
        <v>-77.250975512774545</v>
      </c>
      <c r="E97" s="224">
        <f>E90+E93-E96</f>
        <v>-80.35206549848607</v>
      </c>
      <c r="F97" s="224">
        <f>F90+F93-F96</f>
        <v>-71.044958034292307</v>
      </c>
      <c r="G97" s="224">
        <f>G90+G93-G96</f>
        <v>-58.399740494503732</v>
      </c>
      <c r="H97" s="224">
        <f>H90+H93-H96</f>
        <v>-43.227742971096959</v>
      </c>
      <c r="I97" s="289"/>
    </row>
    <row r="98" spans="1:9" x14ac:dyDescent="0.25">
      <c r="I98" s="14"/>
    </row>
    <row r="99" spans="1:9" x14ac:dyDescent="0.25">
      <c r="A99" t="s">
        <v>388</v>
      </c>
      <c r="B99" s="211" t="s">
        <v>289</v>
      </c>
      <c r="C99" s="91"/>
      <c r="D99" s="91" t="s">
        <v>290</v>
      </c>
      <c r="E99" s="91" t="s">
        <v>291</v>
      </c>
      <c r="F99" s="91" t="s">
        <v>292</v>
      </c>
      <c r="G99" s="91" t="s">
        <v>293</v>
      </c>
      <c r="H99" s="91" t="s">
        <v>294</v>
      </c>
      <c r="I99" s="192"/>
    </row>
    <row r="100" spans="1:9" x14ac:dyDescent="0.25">
      <c r="B100" t="s">
        <v>295</v>
      </c>
      <c r="D100" s="114" t="s">
        <v>21</v>
      </c>
      <c r="E100" s="113">
        <v>606</v>
      </c>
      <c r="F100" s="3">
        <f>HUL_BS!E41</f>
        <v>731</v>
      </c>
      <c r="G100" s="3">
        <f>HUL_BS!F41</f>
        <v>741</v>
      </c>
      <c r="H100" s="3">
        <f>HUL_BS!G41</f>
        <v>807</v>
      </c>
      <c r="I100" s="290"/>
    </row>
    <row r="101" spans="1:9" x14ac:dyDescent="0.25">
      <c r="B101" t="s">
        <v>296</v>
      </c>
      <c r="D101" s="114" t="s">
        <v>21</v>
      </c>
      <c r="E101" s="113">
        <v>236</v>
      </c>
      <c r="F101" s="3">
        <f>HUL_BS!E50</f>
        <v>278</v>
      </c>
      <c r="G101" s="3">
        <f>HUL_BS!F50</f>
        <v>302</v>
      </c>
      <c r="H101" s="3">
        <f>HUL_BS!G50</f>
        <v>314</v>
      </c>
      <c r="I101" s="290"/>
    </row>
    <row r="102" spans="1:9" x14ac:dyDescent="0.25">
      <c r="B102" t="s">
        <v>297</v>
      </c>
      <c r="D102" s="3">
        <f>HUL_BS!C49</f>
        <v>99</v>
      </c>
      <c r="E102" s="114" t="str">
        <f>HUL_BS!D49</f>
        <v>-</v>
      </c>
      <c r="F102" s="114" t="str">
        <f>HUL_BS!E49</f>
        <v>-</v>
      </c>
      <c r="G102" s="114" t="str">
        <f>HUL_BS!F49</f>
        <v>-</v>
      </c>
      <c r="H102" s="3">
        <f>HUL_BS!G49</f>
        <v>98</v>
      </c>
      <c r="I102" s="290"/>
    </row>
    <row r="103" spans="1:9" x14ac:dyDescent="0.25">
      <c r="B103" t="s">
        <v>298</v>
      </c>
      <c r="D103" s="113">
        <v>32</v>
      </c>
      <c r="E103" s="113">
        <v>31</v>
      </c>
      <c r="F103" s="113">
        <v>34</v>
      </c>
      <c r="G103" s="113">
        <v>29</v>
      </c>
      <c r="H103" s="113">
        <v>30</v>
      </c>
      <c r="I103" s="136"/>
    </row>
    <row r="104" spans="1:9" x14ac:dyDescent="0.25">
      <c r="B104" s="93" t="s">
        <v>288</v>
      </c>
      <c r="C104" s="94"/>
      <c r="D104" s="94">
        <f>SUM(D100:D103)</f>
        <v>131</v>
      </c>
      <c r="E104" s="94">
        <f>SUM(E100:E103)</f>
        <v>873</v>
      </c>
      <c r="F104" s="94">
        <f>SUM(F100:F103)</f>
        <v>1043</v>
      </c>
      <c r="G104" s="94">
        <f>SUM(G100:G103)</f>
        <v>1072</v>
      </c>
      <c r="H104" s="94">
        <f>SUM(H100:H103)</f>
        <v>1249</v>
      </c>
      <c r="I104" s="291"/>
    </row>
    <row r="105" spans="1:9" ht="15" customHeight="1" x14ac:dyDescent="0.25">
      <c r="B105" s="328" t="s">
        <v>300</v>
      </c>
      <c r="C105" s="328"/>
      <c r="D105" s="328"/>
      <c r="E105" s="328"/>
      <c r="F105" s="328"/>
      <c r="G105" s="328"/>
      <c r="I105" s="14"/>
    </row>
    <row r="106" spans="1:9" x14ac:dyDescent="0.25">
      <c r="B106" s="328"/>
      <c r="C106" s="328"/>
      <c r="D106" s="328"/>
      <c r="E106" s="328"/>
      <c r="F106" s="328"/>
      <c r="G106" s="328"/>
    </row>
    <row r="107" spans="1:9" x14ac:dyDescent="0.25">
      <c r="B107" s="68"/>
      <c r="C107" s="68"/>
      <c r="D107" s="68"/>
      <c r="E107" s="68"/>
      <c r="F107" s="68"/>
      <c r="G107" s="68"/>
    </row>
  </sheetData>
  <mergeCells count="2">
    <mergeCell ref="B105:G106"/>
    <mergeCell ref="B27:H27"/>
  </mergeCells>
  <pageMargins left="0.7" right="0.7" top="0.75" bottom="0.75" header="0.3" footer="0.3"/>
  <pageSetup orientation="portrait" horizontalDpi="1200" verticalDpi="1200" r:id="rId1"/>
  <extLst>
    <ext xmlns:x14="http://schemas.microsoft.com/office/spreadsheetml/2009/9/main" uri="{05C60535-1F16-4fd2-B633-F4F36F0B64E0}">
      <x14:sparklineGroups xmlns:xm="http://schemas.microsoft.com/office/excel/2006/main">
        <x14:sparklineGroup manualMax="0" manualMin="0" displayEmptyCellsAs="gap" markers="1">
          <x14:colorSeries theme="3" tint="0.59999389629810485"/>
          <x14:colorNegative rgb="FFD00000"/>
          <x14:colorAxis rgb="FF000000"/>
          <x14:colorMarkers theme="1"/>
          <x14:colorFirst rgb="FFD00000"/>
          <x14:colorLast rgb="FFD00000"/>
          <x14:colorHigh rgb="FFD00000"/>
          <x14:colorLow rgb="FFD00000"/>
          <x14:sparklines>
            <x14:sparkline>
              <xm:f>KPI_Ratios_HUL!D4:H4</xm:f>
              <xm:sqref>I4</xm:sqref>
            </x14:sparkline>
            <x14:sparkline>
              <xm:f>KPI_Ratios_HUL!D5:H5</xm:f>
              <xm:sqref>I5</xm:sqref>
            </x14:sparkline>
            <x14:sparkline>
              <xm:f>KPI_Ratios_HUL!D6:H6</xm:f>
              <xm:sqref>I6</xm:sqref>
            </x14:sparkline>
            <x14:sparkline>
              <xm:f>KPI_Ratios_HUL!D7:H7</xm:f>
              <xm:sqref>I7</xm:sqref>
            </x14:sparkline>
            <x14:sparkline>
              <xm:f>KPI_Ratios_HUL!D8:H8</xm:f>
              <xm:sqref>I8</xm:sqref>
            </x14:sparkline>
            <x14:sparkline>
              <xm:f>KPI_Ratios_HUL!D9:H9</xm:f>
              <xm:sqref>I9</xm:sqref>
            </x14:sparkline>
            <x14:sparkline>
              <xm:f>KPI_Ratios_HUL!D10:H10</xm:f>
              <xm:sqref>I10</xm:sqref>
            </x14:sparkline>
          </x14:sparklines>
        </x14:sparklineGroup>
        <x14:sparklineGroup manualMax="0" manualMin="0" displayEmptyCellsAs="gap" markers="1">
          <x14:colorSeries theme="3" tint="0.59999389629810485"/>
          <x14:colorNegative rgb="FFD00000"/>
          <x14:colorAxis rgb="FF000000"/>
          <x14:colorMarkers theme="1"/>
          <x14:colorFirst rgb="FFD00000"/>
          <x14:colorLast rgb="FFD00000"/>
          <x14:colorHigh rgb="FFD00000"/>
          <x14:colorLow rgb="FFD00000"/>
          <x14:sparklines>
            <x14:sparkline>
              <xm:f>KPI_Ratios_HUL!D12:H12</xm:f>
              <xm:sqref>I12</xm:sqref>
            </x14:sparkline>
            <x14:sparkline>
              <xm:f>KPI_Ratios_HUL!D13:H13</xm:f>
              <xm:sqref>I13</xm:sqref>
            </x14:sparkline>
            <x14:sparkline>
              <xm:f>KPI_Ratios_HUL!D14:H14</xm:f>
              <xm:sqref>I14</xm:sqref>
            </x14:sparkline>
          </x14:sparklines>
        </x14:sparklineGroup>
        <x14:sparklineGroup manualMax="0" manualMin="0" displayEmptyCellsAs="gap" markers="1">
          <x14:colorSeries theme="3" tint="0.59999389629810485"/>
          <x14:colorNegative rgb="FFD00000"/>
          <x14:colorAxis rgb="FF000000"/>
          <x14:colorMarkers theme="1"/>
          <x14:colorFirst rgb="FFD00000"/>
          <x14:colorLast rgb="FFD00000"/>
          <x14:colorHigh rgb="FFD00000"/>
          <x14:colorLow rgb="FFD00000"/>
          <x14:sparklines>
            <x14:sparkline>
              <xm:f>KPI_Ratios_HUL!D16:H16</xm:f>
              <xm:sqref>I16</xm:sqref>
            </x14:sparkline>
            <x14:sparkline>
              <xm:f>KPI_Ratios_HUL!D17:H17</xm:f>
              <xm:sqref>I17</xm:sqref>
            </x14:sparkline>
            <x14:sparkline>
              <xm:f>KPI_Ratios_HUL!D18:H18</xm:f>
              <xm:sqref>I18</xm:sqref>
            </x14:sparkline>
          </x14:sparklines>
        </x14:sparklineGroup>
        <x14:sparklineGroup manualMax="0" manualMin="0" displayEmptyCellsAs="gap" markers="1">
          <x14:colorSeries theme="3" tint="0.59999389629810485"/>
          <x14:colorNegative rgb="FFD00000"/>
          <x14:colorAxis rgb="FF000000"/>
          <x14:colorMarkers theme="1"/>
          <x14:colorFirst rgb="FFD00000"/>
          <x14:colorLast rgb="FFD00000"/>
          <x14:colorHigh rgb="FFD00000"/>
          <x14:colorLow rgb="FFD00000"/>
          <x14:sparklines>
            <x14:sparkline>
              <xm:f>KPI_Ratios_HUL!D20:H20</xm:f>
              <xm:sqref>I20</xm:sqref>
            </x14:sparkline>
            <x14:sparkline>
              <xm:f>KPI_Ratios_HUL!D21:H21</xm:f>
              <xm:sqref>I21</xm:sqref>
            </x14:sparkline>
            <x14:sparkline>
              <xm:f>KPI_Ratios_HUL!D22:H22</xm:f>
              <xm:sqref>I22</xm:sqref>
            </x14:sparkline>
            <x14:sparkline>
              <xm:f>KPI_Ratios_HUL!D23:H23</xm:f>
              <xm:sqref>I23</xm:sqref>
            </x14:sparkline>
            <x14:sparkline>
              <xm:f>KPI_Ratios_HUL!D24:H24</xm:f>
              <xm:sqref>I24</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O104"/>
  <sheetViews>
    <sheetView showGridLines="0" zoomScaleNormal="100" workbookViewId="0">
      <pane ySplit="2" topLeftCell="A3" activePane="bottomLeft" state="frozen"/>
      <selection pane="bottomLeft" activeCell="N9" sqref="N9"/>
    </sheetView>
  </sheetViews>
  <sheetFormatPr defaultRowHeight="15" x14ac:dyDescent="0.25"/>
  <cols>
    <col min="1" max="1" width="1.85546875" customWidth="1"/>
    <col min="2" max="2" width="36.42578125" bestFit="1" customWidth="1"/>
    <col min="3" max="3" width="10.7109375" bestFit="1" customWidth="1"/>
    <col min="4" max="8" width="11.140625" bestFit="1" customWidth="1"/>
    <col min="9" max="9" width="11.140625" customWidth="1"/>
    <col min="10" max="10" width="20.5703125" bestFit="1" customWidth="1"/>
    <col min="11" max="12" width="9.28515625" bestFit="1" customWidth="1"/>
    <col min="13" max="15" width="9.7109375" bestFit="1" customWidth="1"/>
  </cols>
  <sheetData>
    <row r="1" spans="1:10" x14ac:dyDescent="0.25">
      <c r="B1" s="85"/>
    </row>
    <row r="2" spans="1:10" x14ac:dyDescent="0.25">
      <c r="B2" s="263" t="s">
        <v>0</v>
      </c>
      <c r="C2" s="225"/>
      <c r="D2" s="225" t="s">
        <v>252</v>
      </c>
      <c r="E2" s="225" t="s">
        <v>253</v>
      </c>
      <c r="F2" s="225" t="s">
        <v>254</v>
      </c>
      <c r="G2" s="225" t="s">
        <v>255</v>
      </c>
      <c r="H2" s="225" t="s">
        <v>256</v>
      </c>
      <c r="I2" s="225" t="s">
        <v>403</v>
      </c>
    </row>
    <row r="3" spans="1:10" x14ac:dyDescent="0.25">
      <c r="A3" t="s">
        <v>388</v>
      </c>
      <c r="B3" s="198" t="s">
        <v>264</v>
      </c>
      <c r="C3" s="193"/>
      <c r="D3" s="193"/>
      <c r="E3" s="193"/>
      <c r="F3" s="193"/>
      <c r="G3" s="193"/>
      <c r="H3" s="193"/>
      <c r="I3" s="193"/>
    </row>
    <row r="4" spans="1:10" x14ac:dyDescent="0.25">
      <c r="B4" s="203" t="s">
        <v>257</v>
      </c>
      <c r="D4" s="86">
        <f>D31</f>
        <v>0.49713525644406154</v>
      </c>
      <c r="E4" s="86">
        <f>E31</f>
        <v>0.50120697321450114</v>
      </c>
      <c r="F4" s="86">
        <f>F31</f>
        <v>0.50072320153948324</v>
      </c>
      <c r="G4" s="86">
        <f>G31</f>
        <v>0.48205934970997411</v>
      </c>
      <c r="H4" s="86">
        <f>H31</f>
        <v>0.4563113785127178</v>
      </c>
      <c r="I4" s="86"/>
    </row>
    <row r="5" spans="1:10" x14ac:dyDescent="0.25">
      <c r="B5" s="203" t="s">
        <v>258</v>
      </c>
      <c r="D5" s="86">
        <f>D34</f>
        <v>0.23868253438102441</v>
      </c>
      <c r="E5" s="86">
        <f>E34</f>
        <v>0.2410074463525973</v>
      </c>
      <c r="F5" s="86">
        <f>F34</f>
        <v>0.24336385456485027</v>
      </c>
      <c r="G5" s="86">
        <f>G34</f>
        <v>0.24292843576999223</v>
      </c>
      <c r="H5" s="86">
        <f>H34</f>
        <v>0.22618429143729898</v>
      </c>
      <c r="I5" s="86"/>
    </row>
    <row r="6" spans="1:10" x14ac:dyDescent="0.25">
      <c r="B6" s="203" t="s">
        <v>259</v>
      </c>
      <c r="D6" s="86">
        <f>D37</f>
        <v>0.21795137729182415</v>
      </c>
      <c r="E6" s="86">
        <f>E37</f>
        <v>0.21567881759136198</v>
      </c>
      <c r="F6" s="86">
        <f>F37</f>
        <v>0.21824998823424832</v>
      </c>
      <c r="G6" s="86">
        <f>G37</f>
        <v>0.21970339839172418</v>
      </c>
      <c r="H6" s="86">
        <f>H37</f>
        <v>0.19921438972965044</v>
      </c>
      <c r="I6" s="86"/>
    </row>
    <row r="7" spans="1:10" x14ac:dyDescent="0.25">
      <c r="B7" s="203" t="s">
        <v>260</v>
      </c>
      <c r="D7" s="86">
        <f>D40</f>
        <v>0.1694880494078905</v>
      </c>
      <c r="E7" s="86">
        <f>E40</f>
        <v>0.16635893924231293</v>
      </c>
      <c r="F7" s="86">
        <f>F40</f>
        <v>0.17726543012973708</v>
      </c>
      <c r="G7" s="86">
        <f>G40</f>
        <v>0.16001021244081001</v>
      </c>
      <c r="H7" s="86">
        <f>H40</f>
        <v>0.14755821608011865</v>
      </c>
      <c r="I7" s="86"/>
    </row>
    <row r="8" spans="1:10" x14ac:dyDescent="0.25">
      <c r="B8" s="203" t="s">
        <v>261</v>
      </c>
      <c r="D8" s="86">
        <f>D44</f>
        <v>0.25381467886849107</v>
      </c>
      <c r="E8" s="86">
        <f>E44</f>
        <v>0.23533331653836159</v>
      </c>
      <c r="F8" s="86">
        <f>F44</f>
        <v>0.23635464841034615</v>
      </c>
      <c r="G8" s="86">
        <f>G44</f>
        <v>0.21613849834419516</v>
      </c>
      <c r="H8" s="86">
        <f>H44</f>
        <v>0.19048349463256462</v>
      </c>
      <c r="I8" s="86"/>
    </row>
    <row r="9" spans="1:10" x14ac:dyDescent="0.25">
      <c r="B9" s="203" t="s">
        <v>262</v>
      </c>
      <c r="D9" s="86">
        <f>D48</f>
        <v>0.16877432786389762</v>
      </c>
      <c r="E9" s="86">
        <f>E48</f>
        <v>0.16277314207181887</v>
      </c>
      <c r="F9" s="86">
        <f>F48</f>
        <v>0.1678073613667348</v>
      </c>
      <c r="G9" s="86">
        <f>G48</f>
        <v>0.15064202050350037</v>
      </c>
      <c r="H9" s="86">
        <f>H48</f>
        <v>0.13117981101742937</v>
      </c>
      <c r="I9" s="86"/>
    </row>
    <row r="10" spans="1:10" x14ac:dyDescent="0.25">
      <c r="B10" s="203" t="s">
        <v>263</v>
      </c>
      <c r="D10" s="86">
        <f>D51</f>
        <v>0.32196740837175158</v>
      </c>
      <c r="E10" s="86">
        <f>E51</f>
        <v>0.2724447869633812</v>
      </c>
      <c r="F10" s="86">
        <f>F51</f>
        <v>0.26372372342011952</v>
      </c>
      <c r="G10" s="86">
        <f>G51</f>
        <v>0.26693624964991031</v>
      </c>
      <c r="H10" s="86">
        <f>H51</f>
        <v>0.22866438226609612</v>
      </c>
      <c r="I10" s="86"/>
    </row>
    <row r="11" spans="1:10" x14ac:dyDescent="0.25">
      <c r="A11" t="s">
        <v>388</v>
      </c>
      <c r="B11" s="199" t="s">
        <v>265</v>
      </c>
      <c r="C11" s="193"/>
      <c r="D11" s="193"/>
      <c r="E11" s="193"/>
      <c r="F11" s="193"/>
      <c r="G11" s="193"/>
      <c r="H11" s="193"/>
      <c r="I11" s="193"/>
    </row>
    <row r="12" spans="1:10" x14ac:dyDescent="0.25">
      <c r="B12" s="203" t="s">
        <v>266</v>
      </c>
      <c r="D12" s="87">
        <f>D54</f>
        <v>1.348049663385094</v>
      </c>
      <c r="E12" s="87">
        <f>E54</f>
        <v>1.9807214637076485</v>
      </c>
      <c r="F12" s="87">
        <f>F54</f>
        <v>1.6276860053370776</v>
      </c>
      <c r="G12" s="87">
        <f>G54</f>
        <v>1.2992590006440856</v>
      </c>
      <c r="H12" s="87">
        <f>H54</f>
        <v>1.1771831009328344</v>
      </c>
      <c r="I12" s="86"/>
    </row>
    <row r="13" spans="1:10" x14ac:dyDescent="0.25">
      <c r="B13" s="227" t="s">
        <v>267</v>
      </c>
      <c r="D13" s="87">
        <f>D59</f>
        <v>0.85918558363498987</v>
      </c>
      <c r="E13" s="87">
        <f>E59</f>
        <v>1.420803772911019</v>
      </c>
      <c r="F13" s="87">
        <f>F59</f>
        <v>1.036626803308579</v>
      </c>
      <c r="G13" s="87">
        <f>G59</f>
        <v>0.72398526428575738</v>
      </c>
      <c r="H13" s="87">
        <f>H59</f>
        <v>0.61637433057297142</v>
      </c>
      <c r="I13" s="86"/>
    </row>
    <row r="14" spans="1:10" x14ac:dyDescent="0.25">
      <c r="B14" s="227" t="s">
        <v>268</v>
      </c>
      <c r="D14" s="87">
        <f>D62</f>
        <v>1.4178798711428367E-2</v>
      </c>
      <c r="E14" s="87">
        <f>E62</f>
        <v>3.7233956199165544E-2</v>
      </c>
      <c r="F14" s="87">
        <f>F62</f>
        <v>6.4338028553024854E-2</v>
      </c>
      <c r="G14" s="87">
        <f>G62</f>
        <v>6.8372389798166455E-2</v>
      </c>
      <c r="H14" s="87">
        <f>H62</f>
        <v>2.7031969036662298E-2</v>
      </c>
      <c r="I14" s="86"/>
    </row>
    <row r="15" spans="1:10" x14ac:dyDescent="0.25">
      <c r="A15" t="s">
        <v>388</v>
      </c>
      <c r="B15" s="198" t="s">
        <v>269</v>
      </c>
      <c r="C15" s="193"/>
      <c r="D15" s="193"/>
      <c r="E15" s="193"/>
      <c r="F15" s="193"/>
      <c r="G15" s="193"/>
      <c r="H15" s="193"/>
      <c r="I15" s="193"/>
    </row>
    <row r="16" spans="1:10" x14ac:dyDescent="0.25">
      <c r="B16" s="204" t="s">
        <v>270</v>
      </c>
      <c r="D16" s="87">
        <f>D65</f>
        <v>9.2578923762065016E-2</v>
      </c>
      <c r="E16" s="87">
        <f>E65</f>
        <v>7.0327496420619043E-2</v>
      </c>
      <c r="F16" s="87">
        <f>F65</f>
        <v>6.6109799460275162E-2</v>
      </c>
      <c r="G16" s="87">
        <f>G65</f>
        <v>0.12231279350736475</v>
      </c>
      <c r="H16" s="87">
        <f>H65</f>
        <v>0.124323328139911</v>
      </c>
      <c r="I16" s="86"/>
      <c r="J16" s="34"/>
    </row>
    <row r="17" spans="1:9" x14ac:dyDescent="0.25">
      <c r="B17" s="204" t="s">
        <v>302</v>
      </c>
      <c r="D17" s="95">
        <f>D68</f>
        <v>31.215005035246726</v>
      </c>
      <c r="E17" s="95">
        <f>E68</f>
        <v>37.892208316511955</v>
      </c>
      <c r="F17" s="95">
        <f>F68</f>
        <v>67.732229795520951</v>
      </c>
      <c r="G17" s="95">
        <f>G68</f>
        <v>61.976165803108785</v>
      </c>
      <c r="H17" s="95">
        <f>H68</f>
        <v>29.357361963190176</v>
      </c>
      <c r="I17" s="86"/>
    </row>
    <row r="18" spans="1:9" x14ac:dyDescent="0.25">
      <c r="B18" s="204" t="s">
        <v>317</v>
      </c>
      <c r="D18" s="86">
        <f>D71</f>
        <v>6.2143222894422423E-2</v>
      </c>
      <c r="E18" s="86">
        <f>E71</f>
        <v>4.9939010114378742E-2</v>
      </c>
      <c r="F18" s="86">
        <f>F71</f>
        <v>4.6930386194320529E-2</v>
      </c>
      <c r="G18" s="86">
        <f>G71</f>
        <v>8.3853431918030241E-2</v>
      </c>
      <c r="H18" s="86">
        <f>H71</f>
        <v>8.5964420181963722E-2</v>
      </c>
      <c r="I18" s="86"/>
    </row>
    <row r="19" spans="1:9" x14ac:dyDescent="0.25">
      <c r="A19" t="s">
        <v>388</v>
      </c>
      <c r="B19" s="198" t="s">
        <v>271</v>
      </c>
      <c r="C19" s="193"/>
      <c r="D19" s="193"/>
      <c r="E19" s="193"/>
      <c r="F19" s="193"/>
      <c r="G19" s="193"/>
      <c r="H19" s="193"/>
      <c r="I19" s="193"/>
    </row>
    <row r="20" spans="1:9" x14ac:dyDescent="0.25">
      <c r="B20" s="227" t="s">
        <v>306</v>
      </c>
      <c r="D20" s="95">
        <f>D75</f>
        <v>3.356634111807753</v>
      </c>
      <c r="E20" s="95">
        <f>E75</f>
        <v>3.2396477743367784</v>
      </c>
      <c r="F20" s="95">
        <f>F75</f>
        <v>3.0662427541467956</v>
      </c>
      <c r="G20" s="95">
        <f>G75</f>
        <v>3.0939283803985571</v>
      </c>
      <c r="H20" s="95">
        <f>H75</f>
        <v>3.1856478222976596</v>
      </c>
      <c r="I20" s="86"/>
    </row>
    <row r="21" spans="1:9" x14ac:dyDescent="0.25">
      <c r="B21" s="227" t="s">
        <v>320</v>
      </c>
      <c r="D21" s="95">
        <f>D79</f>
        <v>11.084474292691798</v>
      </c>
      <c r="E21" s="95">
        <f>E79</f>
        <v>10.566135542808585</v>
      </c>
      <c r="F21" s="95">
        <f>F79</f>
        <v>13.903102212334693</v>
      </c>
      <c r="G21" s="95">
        <f>G79</f>
        <v>18.031646146075698</v>
      </c>
      <c r="H21" s="95">
        <f>H79</f>
        <v>15.425633821660311</v>
      </c>
      <c r="I21" s="86"/>
    </row>
    <row r="22" spans="1:9" x14ac:dyDescent="0.25">
      <c r="B22" s="227" t="s">
        <v>311</v>
      </c>
      <c r="D22" s="95">
        <f>D83</f>
        <v>0.56039780162261188</v>
      </c>
      <c r="E22" s="95">
        <f>E83</f>
        <v>0.45930323599697714</v>
      </c>
      <c r="F22" s="95">
        <f>F83</f>
        <v>0.57839942779941189</v>
      </c>
      <c r="G22" s="95">
        <f>G83</f>
        <v>0.44854965791300233</v>
      </c>
      <c r="H22" s="95">
        <f>H83</f>
        <v>0.50064215994063599</v>
      </c>
      <c r="I22" s="86"/>
    </row>
    <row r="23" spans="1:9" x14ac:dyDescent="0.25">
      <c r="B23" s="227" t="s">
        <v>312</v>
      </c>
      <c r="D23" s="95">
        <f>D87</f>
        <v>0.99578895652828447</v>
      </c>
      <c r="E23" s="95">
        <f>E87</f>
        <v>0.97844541936354201</v>
      </c>
      <c r="F23" s="95">
        <f>F87</f>
        <v>0.94664459530501743</v>
      </c>
      <c r="G23" s="95">
        <f>G87</f>
        <v>0.94145253734492051</v>
      </c>
      <c r="H23" s="95">
        <f>H87</f>
        <v>0.88900377425411259</v>
      </c>
      <c r="I23" s="86"/>
    </row>
    <row r="24" spans="1:9" x14ac:dyDescent="0.25">
      <c r="B24" s="227" t="s">
        <v>272</v>
      </c>
      <c r="D24" s="97">
        <f>D97</f>
        <v>19.785106389171872</v>
      </c>
      <c r="E24" s="97">
        <f>E97</f>
        <v>23.720328378418159</v>
      </c>
      <c r="F24" s="97">
        <f>F97</f>
        <v>15.413025608164787</v>
      </c>
      <c r="G24" s="97">
        <f>G97</f>
        <v>10.936766779272617</v>
      </c>
      <c r="H24" s="97">
        <f>H97</f>
        <v>15.830797752584559</v>
      </c>
      <c r="I24" s="86"/>
    </row>
    <row r="25" spans="1:9" x14ac:dyDescent="0.25">
      <c r="B25" s="84"/>
      <c r="D25" s="194"/>
      <c r="E25" s="97"/>
      <c r="F25" s="97"/>
      <c r="G25" s="97"/>
      <c r="H25" s="97"/>
      <c r="I25" s="97"/>
    </row>
    <row r="26" spans="1:9" x14ac:dyDescent="0.25">
      <c r="B26" s="84"/>
      <c r="D26" s="97"/>
      <c r="E26" s="97"/>
      <c r="F26" s="97"/>
      <c r="G26" s="97"/>
      <c r="H26" s="97"/>
      <c r="I26" s="97"/>
    </row>
    <row r="27" spans="1:9" x14ac:dyDescent="0.25">
      <c r="B27" s="329" t="s">
        <v>343</v>
      </c>
      <c r="C27" s="329"/>
      <c r="D27" s="329"/>
      <c r="E27" s="329"/>
      <c r="F27" s="329"/>
      <c r="G27" s="329"/>
      <c r="H27" s="329"/>
    </row>
    <row r="28" spans="1:9" x14ac:dyDescent="0.25">
      <c r="B28" s="208" t="s">
        <v>0</v>
      </c>
      <c r="C28" s="209" t="s">
        <v>304</v>
      </c>
      <c r="D28" s="209" t="s">
        <v>252</v>
      </c>
      <c r="E28" s="209" t="s">
        <v>253</v>
      </c>
      <c r="F28" s="209" t="s">
        <v>254</v>
      </c>
      <c r="G28" s="209" t="s">
        <v>255</v>
      </c>
      <c r="H28" s="209" t="s">
        <v>256</v>
      </c>
    </row>
    <row r="29" spans="1:9" x14ac:dyDescent="0.25">
      <c r="B29" s="38" t="s">
        <v>273</v>
      </c>
      <c r="D29" s="175">
        <f>DABUR_IS!C4-(DABUR_IS!C8+DABUR_IS!C10+DABUR_IS!C11)</f>
        <v>4242.079999999999</v>
      </c>
      <c r="E29" s="175">
        <f>DABUR_IS!D4-(DABUR_IS!D8+DABUR_IS!D10+DABUR_IS!D11)</f>
        <v>4362.3</v>
      </c>
      <c r="F29" s="175">
        <f>DABUR_IS!E4-(DABUR_IS!E8+DABUR_IS!E10+DABUR_IS!E11)</f>
        <v>4787.74</v>
      </c>
      <c r="G29" s="175">
        <f>DABUR_IS!F4-(DABUR_IS!F8+DABUR_IS!F10+DABUR_IS!F11)</f>
        <v>5248.9900000000007</v>
      </c>
      <c r="H29" s="175">
        <f>DABUR_IS!G4-(DABUR_IS!G8+DABUR_IS!G10+DABUR_IS!G11)</f>
        <v>5261.2199999999993</v>
      </c>
    </row>
    <row r="30" spans="1:9" x14ac:dyDescent="0.25">
      <c r="B30" s="38" t="s">
        <v>45</v>
      </c>
      <c r="C30" s="175"/>
      <c r="D30" s="175">
        <f>DABUR_IS!C4</f>
        <v>8533.0499999999993</v>
      </c>
      <c r="E30" s="175">
        <f>DABUR_IS!D4</f>
        <v>8703.59</v>
      </c>
      <c r="F30" s="175">
        <f>DABUR_IS!E4</f>
        <v>9561.65</v>
      </c>
      <c r="G30" s="175">
        <f>DABUR_IS!F4</f>
        <v>10888.68</v>
      </c>
      <c r="H30" s="175">
        <f>DABUR_IS!G4</f>
        <v>11529.89</v>
      </c>
    </row>
    <row r="31" spans="1:9" x14ac:dyDescent="0.25">
      <c r="A31" t="s">
        <v>388</v>
      </c>
      <c r="B31" s="98" t="s">
        <v>257</v>
      </c>
      <c r="C31" s="176"/>
      <c r="D31" s="179">
        <f>D29/D30</f>
        <v>0.49713525644406154</v>
      </c>
      <c r="E31" s="179">
        <f>E29/E30</f>
        <v>0.50120697321450114</v>
      </c>
      <c r="F31" s="179">
        <f>F29/F30</f>
        <v>0.50072320153948324</v>
      </c>
      <c r="G31" s="179">
        <f>G29/G30</f>
        <v>0.48205934970997411</v>
      </c>
      <c r="H31" s="179">
        <f>H29/H30</f>
        <v>0.4563113785127178</v>
      </c>
    </row>
    <row r="32" spans="1:9" x14ac:dyDescent="0.25">
      <c r="B32" t="s">
        <v>276</v>
      </c>
      <c r="C32" s="36"/>
      <c r="D32" s="36">
        <f>DABUR_IS!C21+DABUR_IS!C14+DABUR_IS!C13</f>
        <v>2036.69</v>
      </c>
      <c r="E32" s="36">
        <f>DABUR_IS!D21+DABUR_IS!D14+DABUR_IS!D13</f>
        <v>2097.6300000000024</v>
      </c>
      <c r="F32" s="36">
        <f>DABUR_IS!E21+DABUR_IS!E14+DABUR_IS!E13</f>
        <v>2326.9600000000005</v>
      </c>
      <c r="G32" s="36">
        <f>DABUR_IS!F21+DABUR_IS!F14+DABUR_IS!F13</f>
        <v>2645.1699999999992</v>
      </c>
      <c r="H32" s="36">
        <f>DABUR_IS!G21+DABUR_IS!G14+DABUR_IS!G13</f>
        <v>2607.8799999999992</v>
      </c>
    </row>
    <row r="33" spans="1:15" x14ac:dyDescent="0.25">
      <c r="B33" s="38" t="s">
        <v>45</v>
      </c>
      <c r="C33" s="36"/>
      <c r="D33" s="36">
        <f>D30</f>
        <v>8533.0499999999993</v>
      </c>
      <c r="E33" s="36">
        <f>E30</f>
        <v>8703.59</v>
      </c>
      <c r="F33" s="36">
        <f>F30</f>
        <v>9561.65</v>
      </c>
      <c r="G33" s="36">
        <f>G30</f>
        <v>10888.68</v>
      </c>
      <c r="H33" s="36">
        <f>H30</f>
        <v>11529.89</v>
      </c>
    </row>
    <row r="34" spans="1:15" ht="15" customHeight="1" x14ac:dyDescent="0.25">
      <c r="A34" t="s">
        <v>388</v>
      </c>
      <c r="B34" s="100" t="s">
        <v>258</v>
      </c>
      <c r="C34" s="176"/>
      <c r="D34" s="179">
        <f>D32/D33</f>
        <v>0.23868253438102441</v>
      </c>
      <c r="E34" s="179">
        <f>E32/E33</f>
        <v>0.2410074463525973</v>
      </c>
      <c r="F34" s="179">
        <f>F32/F33</f>
        <v>0.24336385456485027</v>
      </c>
      <c r="G34" s="179">
        <f>G32/G33</f>
        <v>0.24292843576999223</v>
      </c>
      <c r="H34" s="179">
        <f>H32/H33</f>
        <v>0.22618429143729898</v>
      </c>
      <c r="J34" s="328"/>
      <c r="K34" s="328"/>
      <c r="L34" s="328"/>
      <c r="M34" s="328"/>
      <c r="N34" s="328"/>
      <c r="O34" s="328"/>
    </row>
    <row r="35" spans="1:15" x14ac:dyDescent="0.25">
      <c r="B35" s="88" t="s">
        <v>277</v>
      </c>
      <c r="C35" s="174"/>
      <c r="D35" s="174">
        <f>D32-DABUR_IS!C14</f>
        <v>1859.79</v>
      </c>
      <c r="E35" s="174">
        <f>E32-DABUR_IS!D14</f>
        <v>1877.1800000000023</v>
      </c>
      <c r="F35" s="174">
        <f>F32-DABUR_IS!E14</f>
        <v>2086.8300000000004</v>
      </c>
      <c r="G35" s="174">
        <f>G32-DABUR_IS!F14</f>
        <v>2392.2799999999993</v>
      </c>
      <c r="H35" s="174">
        <f>H32-DABUR_IS!G14</f>
        <v>2296.9199999999992</v>
      </c>
      <c r="J35" s="328"/>
      <c r="K35" s="328"/>
      <c r="L35" s="328"/>
      <c r="M35" s="328"/>
      <c r="N35" s="328"/>
      <c r="O35" s="328"/>
    </row>
    <row r="36" spans="1:15" x14ac:dyDescent="0.25">
      <c r="B36" s="38" t="s">
        <v>45</v>
      </c>
      <c r="C36" s="175"/>
      <c r="D36" s="175">
        <f>D33</f>
        <v>8533.0499999999993</v>
      </c>
      <c r="E36" s="175">
        <f>E33</f>
        <v>8703.59</v>
      </c>
      <c r="F36" s="175">
        <f>F33</f>
        <v>9561.65</v>
      </c>
      <c r="G36" s="175">
        <f>G33</f>
        <v>10888.68</v>
      </c>
      <c r="H36" s="175">
        <f>H33</f>
        <v>11529.89</v>
      </c>
      <c r="J36" s="328"/>
      <c r="K36" s="328"/>
      <c r="L36" s="328"/>
      <c r="M36" s="328"/>
      <c r="N36" s="328"/>
      <c r="O36" s="328"/>
    </row>
    <row r="37" spans="1:15" x14ac:dyDescent="0.25">
      <c r="A37" t="s">
        <v>388</v>
      </c>
      <c r="B37" s="100" t="s">
        <v>259</v>
      </c>
      <c r="C37" s="176"/>
      <c r="D37" s="179">
        <f>D35/D36</f>
        <v>0.21795137729182415</v>
      </c>
      <c r="E37" s="179">
        <f>E35/E36</f>
        <v>0.21567881759136198</v>
      </c>
      <c r="F37" s="179">
        <f>F35/F36</f>
        <v>0.21824998823424832</v>
      </c>
      <c r="G37" s="179">
        <f>G35/G36</f>
        <v>0.21970339839172418</v>
      </c>
      <c r="H37" s="179">
        <f>H35/H36</f>
        <v>0.19921438972965044</v>
      </c>
      <c r="J37" s="68"/>
      <c r="K37" s="68"/>
      <c r="L37" s="68"/>
      <c r="M37" s="68"/>
      <c r="N37" s="68"/>
      <c r="O37" s="68"/>
    </row>
    <row r="38" spans="1:15" x14ac:dyDescent="0.25">
      <c r="B38" t="s">
        <v>274</v>
      </c>
      <c r="C38" s="36"/>
      <c r="D38" s="36">
        <f>DABUR_IS!C31</f>
        <v>1446.25</v>
      </c>
      <c r="E38" s="36">
        <f>DABUR_IS!D31</f>
        <v>1447.9200000000023</v>
      </c>
      <c r="F38" s="36">
        <f>DABUR_IS!E31</f>
        <v>1694.9500000000005</v>
      </c>
      <c r="G38" s="36">
        <f>DABUR_IS!F31</f>
        <v>1742.2999999999993</v>
      </c>
      <c r="H38" s="36">
        <f>DABUR_IS!G31</f>
        <v>1701.3299999999992</v>
      </c>
    </row>
    <row r="39" spans="1:15" x14ac:dyDescent="0.25">
      <c r="B39" t="s">
        <v>45</v>
      </c>
      <c r="C39" s="36"/>
      <c r="D39" s="36">
        <f>D36</f>
        <v>8533.0499999999993</v>
      </c>
      <c r="E39" s="36">
        <f>E36</f>
        <v>8703.59</v>
      </c>
      <c r="F39" s="36">
        <f>F36</f>
        <v>9561.65</v>
      </c>
      <c r="G39" s="36">
        <f>G36</f>
        <v>10888.68</v>
      </c>
      <c r="H39" s="36">
        <f>H36</f>
        <v>11529.89</v>
      </c>
    </row>
    <row r="40" spans="1:15" x14ac:dyDescent="0.25">
      <c r="A40" t="s">
        <v>388</v>
      </c>
      <c r="B40" s="100" t="s">
        <v>260</v>
      </c>
      <c r="C40" s="176"/>
      <c r="D40" s="179">
        <f>D38/D39</f>
        <v>0.1694880494078905</v>
      </c>
      <c r="E40" s="179">
        <f>E38/E39</f>
        <v>0.16635893924231293</v>
      </c>
      <c r="F40" s="179">
        <f>F38/F39</f>
        <v>0.17726543012973708</v>
      </c>
      <c r="G40" s="179">
        <f>G38/G39</f>
        <v>0.16001021244081001</v>
      </c>
      <c r="H40" s="179">
        <f>H38/H39</f>
        <v>0.14755821608011865</v>
      </c>
    </row>
    <row r="41" spans="1:15" x14ac:dyDescent="0.25">
      <c r="B41" t="s">
        <v>274</v>
      </c>
      <c r="C41" s="36"/>
      <c r="D41" s="36">
        <f>D38</f>
        <v>1446.25</v>
      </c>
      <c r="E41" s="36">
        <f>E38</f>
        <v>1447.9200000000023</v>
      </c>
      <c r="F41" s="36">
        <f>F38</f>
        <v>1694.9500000000005</v>
      </c>
      <c r="G41" s="36">
        <f>G38</f>
        <v>1742.2999999999993</v>
      </c>
      <c r="H41" s="36">
        <f>H38</f>
        <v>1701.3299999999992</v>
      </c>
    </row>
    <row r="42" spans="1:15" x14ac:dyDescent="0.25">
      <c r="B42" s="85" t="s">
        <v>275</v>
      </c>
      <c r="C42" s="117">
        <v>5733.05</v>
      </c>
      <c r="D42" s="36">
        <f>DABUR_BS!C38</f>
        <v>5663.06</v>
      </c>
      <c r="E42" s="36">
        <f>DABUR_BS!D38</f>
        <v>6642.21</v>
      </c>
      <c r="F42" s="36">
        <f>DABUR_BS!E38</f>
        <v>7700.2199999999993</v>
      </c>
      <c r="G42" s="36">
        <f>DABUR_BS!F38</f>
        <v>8421.85</v>
      </c>
      <c r="H42" s="36">
        <f>DABUR_BS!G38</f>
        <v>9441.43</v>
      </c>
    </row>
    <row r="43" spans="1:15" x14ac:dyDescent="0.25">
      <c r="B43" s="85" t="s">
        <v>286</v>
      </c>
      <c r="C43" s="36"/>
      <c r="D43" s="36">
        <f>(C42+D42)/2</f>
        <v>5698.0550000000003</v>
      </c>
      <c r="E43" s="36">
        <f>(D42+E42)/2</f>
        <v>6152.6350000000002</v>
      </c>
      <c r="F43" s="36">
        <f>(E42+F42)/2</f>
        <v>7171.2150000000001</v>
      </c>
      <c r="G43" s="36">
        <f>(F42+G42)/2</f>
        <v>8061.0349999999999</v>
      </c>
      <c r="H43" s="36">
        <f>(G42+H42)/2</f>
        <v>8931.64</v>
      </c>
    </row>
    <row r="44" spans="1:15" x14ac:dyDescent="0.25">
      <c r="A44" t="s">
        <v>388</v>
      </c>
      <c r="B44" s="98" t="s">
        <v>261</v>
      </c>
      <c r="C44" s="177"/>
      <c r="D44" s="179">
        <f>D41/D43</f>
        <v>0.25381467886849107</v>
      </c>
      <c r="E44" s="179">
        <f>E41/E43</f>
        <v>0.23533331653836159</v>
      </c>
      <c r="F44" s="179">
        <f>F41/F43</f>
        <v>0.23635464841034615</v>
      </c>
      <c r="G44" s="179">
        <f>G41/G43</f>
        <v>0.21613849834419516</v>
      </c>
      <c r="H44" s="179">
        <f>H41/H43</f>
        <v>0.19048349463256462</v>
      </c>
      <c r="L44" s="3"/>
      <c r="M44" s="3"/>
    </row>
    <row r="45" spans="1:15" x14ac:dyDescent="0.25">
      <c r="B45" t="s">
        <v>274</v>
      </c>
      <c r="C45" s="36"/>
      <c r="D45" s="36">
        <f>D41</f>
        <v>1446.25</v>
      </c>
      <c r="E45" s="36">
        <f>E41</f>
        <v>1447.9200000000023</v>
      </c>
      <c r="F45" s="36">
        <f>F41</f>
        <v>1694.9500000000005</v>
      </c>
      <c r="G45" s="36">
        <f>G41</f>
        <v>1742.2999999999993</v>
      </c>
      <c r="H45" s="36">
        <f>H41</f>
        <v>1701.3299999999992</v>
      </c>
    </row>
    <row r="46" spans="1:15" x14ac:dyDescent="0.25">
      <c r="B46" t="s">
        <v>12</v>
      </c>
      <c r="C46" s="117">
        <v>8701.6299999999992</v>
      </c>
      <c r="D46" s="36">
        <f>DABUR_BS!C32</f>
        <v>8436.64</v>
      </c>
      <c r="E46" s="36">
        <f>DABUR_BS!D32</f>
        <v>9354.010000000002</v>
      </c>
      <c r="F46" s="36">
        <f>DABUR_BS!E32</f>
        <v>10847.13</v>
      </c>
      <c r="G46" s="36">
        <f>DABUR_BS!F32</f>
        <v>12284.529999999999</v>
      </c>
      <c r="H46" s="36">
        <f>DABUR_BS!G32</f>
        <v>13654.369999999999</v>
      </c>
    </row>
    <row r="47" spans="1:15" x14ac:dyDescent="0.25">
      <c r="B47" t="s">
        <v>284</v>
      </c>
      <c r="C47" s="36"/>
      <c r="D47" s="36">
        <f>(C46+D46)/2</f>
        <v>8569.1349999999984</v>
      </c>
      <c r="E47" s="36">
        <f>(D46+E46)/2</f>
        <v>8895.3250000000007</v>
      </c>
      <c r="F47" s="36">
        <f>(E46+F46)/2</f>
        <v>10100.57</v>
      </c>
      <c r="G47" s="36">
        <f>(F46+G46)/2</f>
        <v>11565.829999999998</v>
      </c>
      <c r="H47" s="36">
        <f>(G46+H46)/2</f>
        <v>12969.449999999999</v>
      </c>
    </row>
    <row r="48" spans="1:15" x14ac:dyDescent="0.25">
      <c r="A48" t="s">
        <v>388</v>
      </c>
      <c r="B48" s="98" t="s">
        <v>285</v>
      </c>
      <c r="C48" s="176"/>
      <c r="D48" s="179">
        <f>D45/D47</f>
        <v>0.16877432786389762</v>
      </c>
      <c r="E48" s="179">
        <f>E45/E47</f>
        <v>0.16277314207181887</v>
      </c>
      <c r="F48" s="179">
        <f>F45/F47</f>
        <v>0.1678073613667348</v>
      </c>
      <c r="G48" s="179">
        <f>G45/G47</f>
        <v>0.15064202050350037</v>
      </c>
      <c r="H48" s="179">
        <f>H45/H47</f>
        <v>0.13117981101742937</v>
      </c>
    </row>
    <row r="49" spans="1:8" x14ac:dyDescent="0.25">
      <c r="B49" s="88" t="s">
        <v>277</v>
      </c>
      <c r="C49" s="174"/>
      <c r="D49" s="174">
        <f>D35</f>
        <v>1859.79</v>
      </c>
      <c r="E49" s="174">
        <f>E35</f>
        <v>1877.1800000000023</v>
      </c>
      <c r="F49" s="174">
        <f>F35</f>
        <v>2086.8300000000004</v>
      </c>
      <c r="G49" s="174">
        <f>G35</f>
        <v>2392.2799999999993</v>
      </c>
      <c r="H49" s="174">
        <f>H35</f>
        <v>2296.9199999999992</v>
      </c>
    </row>
    <row r="50" spans="1:8" x14ac:dyDescent="0.25">
      <c r="B50" s="38" t="s">
        <v>283</v>
      </c>
      <c r="C50" s="175"/>
      <c r="D50" s="175">
        <f>D46-D53</f>
        <v>5776.33</v>
      </c>
      <c r="E50" s="175">
        <f>E46-E53</f>
        <v>6890.1300000000019</v>
      </c>
      <c r="F50" s="175">
        <f>F46-F53</f>
        <v>7912.9399999999987</v>
      </c>
      <c r="G50" s="175">
        <f>G46-G53</f>
        <v>8961.989999999998</v>
      </c>
      <c r="H50" s="175">
        <f>H46-H53</f>
        <v>10044.939999999999</v>
      </c>
    </row>
    <row r="51" spans="1:8" x14ac:dyDescent="0.25">
      <c r="A51" t="s">
        <v>388</v>
      </c>
      <c r="B51" s="98" t="s">
        <v>263</v>
      </c>
      <c r="C51" s="176"/>
      <c r="D51" s="179">
        <f>D49/D50</f>
        <v>0.32196740837175158</v>
      </c>
      <c r="E51" s="179">
        <f>E49/E50</f>
        <v>0.2724447869633812</v>
      </c>
      <c r="F51" s="179">
        <f>F49/F50</f>
        <v>0.26372372342011952</v>
      </c>
      <c r="G51" s="179">
        <f>G49/G50</f>
        <v>0.26693624964991031</v>
      </c>
      <c r="H51" s="179">
        <f>H49/H50</f>
        <v>0.22866438226609612</v>
      </c>
    </row>
    <row r="52" spans="1:8" x14ac:dyDescent="0.25">
      <c r="B52" s="88" t="s">
        <v>41</v>
      </c>
      <c r="C52" s="178"/>
      <c r="D52" s="174">
        <f>DABUR_BS!C31</f>
        <v>3586.2299999999996</v>
      </c>
      <c r="E52" s="174">
        <f>DABUR_BS!D31</f>
        <v>4880.2600000000011</v>
      </c>
      <c r="F52" s="174">
        <f>DABUR_BS!E31</f>
        <v>4775.9399999999996</v>
      </c>
      <c r="G52" s="174">
        <f>DABUR_BS!F31</f>
        <v>4316.84</v>
      </c>
      <c r="H52" s="174">
        <f>DABUR_BS!G31</f>
        <v>4248.96</v>
      </c>
    </row>
    <row r="53" spans="1:8" x14ac:dyDescent="0.25">
      <c r="B53" s="38" t="s">
        <v>278</v>
      </c>
      <c r="C53" s="175"/>
      <c r="D53" s="175">
        <f>DABUR_BS!C60</f>
        <v>2660.31</v>
      </c>
      <c r="E53" s="175">
        <f>DABUR_BS!D60</f>
        <v>2463.88</v>
      </c>
      <c r="F53" s="175">
        <f>DABUR_BS!E60</f>
        <v>2934.19</v>
      </c>
      <c r="G53" s="175">
        <f>DABUR_BS!F60</f>
        <v>3322.54</v>
      </c>
      <c r="H53" s="175">
        <f>DABUR_BS!G60</f>
        <v>3609.43</v>
      </c>
    </row>
    <row r="54" spans="1:8" x14ac:dyDescent="0.25">
      <c r="A54" t="s">
        <v>388</v>
      </c>
      <c r="B54" s="98" t="s">
        <v>266</v>
      </c>
      <c r="C54" s="177"/>
      <c r="D54" s="101">
        <f>D52/D53</f>
        <v>1.348049663385094</v>
      </c>
      <c r="E54" s="101">
        <f>E52/E53</f>
        <v>1.9807214637076485</v>
      </c>
      <c r="F54" s="101">
        <f>F52/F53</f>
        <v>1.6276860053370776</v>
      </c>
      <c r="G54" s="101">
        <f>G52/G53</f>
        <v>1.2992590006440856</v>
      </c>
      <c r="H54" s="101">
        <f>H52/H53</f>
        <v>1.1771831009328344</v>
      </c>
    </row>
    <row r="55" spans="1:8" x14ac:dyDescent="0.25">
      <c r="B55" s="88" t="s">
        <v>41</v>
      </c>
      <c r="C55" s="174"/>
      <c r="D55" s="174">
        <f>D52</f>
        <v>3586.2299999999996</v>
      </c>
      <c r="E55" s="174">
        <f>E52</f>
        <v>4880.2600000000011</v>
      </c>
      <c r="F55" s="174">
        <f>F52</f>
        <v>4775.9399999999996</v>
      </c>
      <c r="G55" s="174">
        <f>G52</f>
        <v>4316.84</v>
      </c>
      <c r="H55" s="174">
        <f>H52</f>
        <v>4248.96</v>
      </c>
    </row>
    <row r="56" spans="1:8" x14ac:dyDescent="0.25">
      <c r="B56" s="38" t="s">
        <v>7</v>
      </c>
      <c r="C56" s="175"/>
      <c r="D56" s="175">
        <f>DABUR_BS!C20</f>
        <v>1300.53</v>
      </c>
      <c r="E56" s="175">
        <f>DABUR_BS!D20</f>
        <v>1379.57</v>
      </c>
      <c r="F56" s="175">
        <f>DABUR_BS!E20</f>
        <v>1734.28</v>
      </c>
      <c r="G56" s="175">
        <f>DABUR_BS!F20</f>
        <v>1911.37</v>
      </c>
      <c r="H56" s="175">
        <f>DABUR_BS!G20</f>
        <v>2024.2</v>
      </c>
    </row>
    <row r="57" spans="1:8" x14ac:dyDescent="0.25">
      <c r="B57" s="38" t="s">
        <v>318</v>
      </c>
      <c r="C57" s="175"/>
      <c r="D57" s="175">
        <f>D55-D56</f>
        <v>2285.6999999999998</v>
      </c>
      <c r="E57" s="175">
        <f>E55-E56</f>
        <v>3500.6900000000014</v>
      </c>
      <c r="F57" s="175">
        <f>F55-F56</f>
        <v>3041.66</v>
      </c>
      <c r="G57" s="175">
        <f>G55-G56</f>
        <v>2405.4700000000003</v>
      </c>
      <c r="H57" s="175">
        <f>H55-H56</f>
        <v>2224.7600000000002</v>
      </c>
    </row>
    <row r="58" spans="1:8" x14ac:dyDescent="0.25">
      <c r="B58" s="38" t="s">
        <v>278</v>
      </c>
      <c r="C58" s="175"/>
      <c r="D58" s="175">
        <f>D53</f>
        <v>2660.31</v>
      </c>
      <c r="E58" s="175">
        <f>E53</f>
        <v>2463.88</v>
      </c>
      <c r="F58" s="175">
        <f>F53</f>
        <v>2934.19</v>
      </c>
      <c r="G58" s="175">
        <f>G53</f>
        <v>3322.54</v>
      </c>
      <c r="H58" s="175">
        <f>H53</f>
        <v>3609.43</v>
      </c>
    </row>
    <row r="59" spans="1:8" x14ac:dyDescent="0.25">
      <c r="A59" t="s">
        <v>388</v>
      </c>
      <c r="B59" s="98" t="s">
        <v>267</v>
      </c>
      <c r="C59" s="177"/>
      <c r="D59" s="101">
        <f>D57/D58</f>
        <v>0.85918558363498987</v>
      </c>
      <c r="E59" s="101">
        <f>E57/E58</f>
        <v>1.420803772911019</v>
      </c>
      <c r="F59" s="101">
        <f>F57/F58</f>
        <v>1.036626803308579</v>
      </c>
      <c r="G59" s="101">
        <f>G57/G58</f>
        <v>0.72398526428575738</v>
      </c>
      <c r="H59" s="101">
        <f>H57/H58</f>
        <v>0.61637433057297142</v>
      </c>
    </row>
    <row r="60" spans="1:8" x14ac:dyDescent="0.25">
      <c r="B60" s="88" t="s">
        <v>279</v>
      </c>
      <c r="C60" s="174"/>
      <c r="D60" s="174">
        <f>' DABUR_CFS'!C64</f>
        <v>37.72</v>
      </c>
      <c r="E60" s="174">
        <f>' DABUR_CFS'!D64</f>
        <v>91.740000000000009</v>
      </c>
      <c r="F60" s="174">
        <f>' DABUR_CFS'!E64</f>
        <v>188.78</v>
      </c>
      <c r="G60" s="174">
        <f>' DABUR_CFS'!F64</f>
        <v>227.17</v>
      </c>
      <c r="H60" s="174">
        <f>' DABUR_CFS'!G64</f>
        <v>97.57</v>
      </c>
    </row>
    <row r="61" spans="1:8" x14ac:dyDescent="0.25">
      <c r="B61" s="38" t="s">
        <v>278</v>
      </c>
      <c r="C61" s="175"/>
      <c r="D61" s="175">
        <f>D58</f>
        <v>2660.31</v>
      </c>
      <c r="E61" s="175">
        <f>E58</f>
        <v>2463.88</v>
      </c>
      <c r="F61" s="175">
        <f>F58</f>
        <v>2934.19</v>
      </c>
      <c r="G61" s="175">
        <f>G58</f>
        <v>3322.54</v>
      </c>
      <c r="H61" s="175">
        <f>H58</f>
        <v>3609.43</v>
      </c>
    </row>
    <row r="62" spans="1:8" x14ac:dyDescent="0.25">
      <c r="A62" t="s">
        <v>388</v>
      </c>
      <c r="B62" s="98" t="s">
        <v>268</v>
      </c>
      <c r="C62" s="177"/>
      <c r="D62" s="101">
        <f>D60/D61</f>
        <v>1.4178798711428367E-2</v>
      </c>
      <c r="E62" s="101">
        <f>E60/E61</f>
        <v>3.7233956199165544E-2</v>
      </c>
      <c r="F62" s="101">
        <f>F60/F61</f>
        <v>6.4338028553024854E-2</v>
      </c>
      <c r="G62" s="101">
        <f>G60/G61</f>
        <v>6.8372389798166455E-2</v>
      </c>
      <c r="H62" s="101">
        <f>H60/H61</f>
        <v>2.7031969036662298E-2</v>
      </c>
    </row>
    <row r="63" spans="1:8" x14ac:dyDescent="0.25">
      <c r="B63" s="92" t="s">
        <v>299</v>
      </c>
      <c r="C63" s="36"/>
      <c r="D63" s="36">
        <f>D104</f>
        <v>524.28</v>
      </c>
      <c r="E63" s="36">
        <f>E104</f>
        <v>467.13</v>
      </c>
      <c r="F63" s="36">
        <f>F104</f>
        <v>509.06</v>
      </c>
      <c r="G63" s="36">
        <f>G104</f>
        <v>1030.0999999999999</v>
      </c>
      <c r="H63" s="36">
        <f>H104</f>
        <v>1173.79</v>
      </c>
    </row>
    <row r="64" spans="1:8" x14ac:dyDescent="0.25">
      <c r="B64" s="92" t="s">
        <v>275</v>
      </c>
      <c r="C64" s="36"/>
      <c r="D64" s="36">
        <f>D42</f>
        <v>5663.06</v>
      </c>
      <c r="E64" s="36">
        <f>E42</f>
        <v>6642.21</v>
      </c>
      <c r="F64" s="36">
        <f>F42</f>
        <v>7700.2199999999993</v>
      </c>
      <c r="G64" s="36">
        <f>G42</f>
        <v>8421.85</v>
      </c>
      <c r="H64" s="36">
        <f>H42</f>
        <v>9441.43</v>
      </c>
    </row>
    <row r="65" spans="1:10" x14ac:dyDescent="0.25">
      <c r="A65" t="s">
        <v>388</v>
      </c>
      <c r="B65" s="98" t="s">
        <v>270</v>
      </c>
      <c r="C65" s="177"/>
      <c r="D65" s="101">
        <f>D63/D64</f>
        <v>9.2578923762065016E-2</v>
      </c>
      <c r="E65" s="101">
        <f>E63/E64</f>
        <v>7.0327496420619043E-2</v>
      </c>
      <c r="F65" s="101">
        <f>F63/F64</f>
        <v>6.6109799460275162E-2</v>
      </c>
      <c r="G65" s="101">
        <f>G63/G64</f>
        <v>0.12231279350736475</v>
      </c>
      <c r="H65" s="101">
        <f>H63/H64</f>
        <v>0.124323328139911</v>
      </c>
    </row>
    <row r="66" spans="1:10" x14ac:dyDescent="0.25">
      <c r="B66" s="88" t="s">
        <v>277</v>
      </c>
      <c r="C66" s="36"/>
      <c r="D66" s="36">
        <f>D49</f>
        <v>1859.79</v>
      </c>
      <c r="E66" s="36">
        <f>E49</f>
        <v>1877.1800000000023</v>
      </c>
      <c r="F66" s="36">
        <f>F49</f>
        <v>2086.8300000000004</v>
      </c>
      <c r="G66" s="36">
        <f>G49</f>
        <v>2392.2799999999993</v>
      </c>
      <c r="H66" s="36">
        <f>H49</f>
        <v>2296.9199999999992</v>
      </c>
    </row>
    <row r="67" spans="1:10" x14ac:dyDescent="0.25">
      <c r="B67" t="s">
        <v>301</v>
      </c>
      <c r="C67" s="36"/>
      <c r="D67" s="36">
        <f>DABUR_IS!C13</f>
        <v>59.58</v>
      </c>
      <c r="E67" s="36">
        <f>DABUR_IS!D13</f>
        <v>49.54</v>
      </c>
      <c r="F67" s="36">
        <f>DABUR_IS!E13</f>
        <v>30.81</v>
      </c>
      <c r="G67" s="36">
        <f>DABUR_IS!F13</f>
        <v>38.6</v>
      </c>
      <c r="H67" s="36">
        <f>DABUR_IS!G13</f>
        <v>78.239999999999995</v>
      </c>
    </row>
    <row r="68" spans="1:10" x14ac:dyDescent="0.25">
      <c r="A68" t="s">
        <v>388</v>
      </c>
      <c r="B68" s="98" t="s">
        <v>302</v>
      </c>
      <c r="C68" s="177"/>
      <c r="D68" s="102">
        <f>D66/D67</f>
        <v>31.215005035246726</v>
      </c>
      <c r="E68" s="102">
        <f>E66/E67</f>
        <v>37.892208316511955</v>
      </c>
      <c r="F68" s="102">
        <f>F66/F67</f>
        <v>67.732229795520951</v>
      </c>
      <c r="G68" s="102">
        <f>G66/G67</f>
        <v>61.976165803108785</v>
      </c>
      <c r="H68" s="102">
        <f>H66/H67</f>
        <v>29.357361963190176</v>
      </c>
    </row>
    <row r="69" spans="1:10" x14ac:dyDescent="0.25">
      <c r="B69" s="88" t="s">
        <v>299</v>
      </c>
      <c r="C69" s="174"/>
      <c r="D69" s="174">
        <f>D63</f>
        <v>524.28</v>
      </c>
      <c r="E69" s="174">
        <f>E63</f>
        <v>467.13</v>
      </c>
      <c r="F69" s="174">
        <f>F63</f>
        <v>509.06</v>
      </c>
      <c r="G69" s="174">
        <f>G63</f>
        <v>1030.0999999999999</v>
      </c>
      <c r="H69" s="174">
        <f>H63</f>
        <v>1173.79</v>
      </c>
    </row>
    <row r="70" spans="1:10" x14ac:dyDescent="0.25">
      <c r="B70" s="38" t="s">
        <v>12</v>
      </c>
      <c r="C70" s="175"/>
      <c r="D70" s="175">
        <f>D46</f>
        <v>8436.64</v>
      </c>
      <c r="E70" s="175">
        <f>E46</f>
        <v>9354.010000000002</v>
      </c>
      <c r="F70" s="175">
        <f>F46</f>
        <v>10847.13</v>
      </c>
      <c r="G70" s="175">
        <f>G46</f>
        <v>12284.529999999999</v>
      </c>
      <c r="H70" s="175">
        <f>H46</f>
        <v>13654.369999999999</v>
      </c>
    </row>
    <row r="71" spans="1:10" x14ac:dyDescent="0.25">
      <c r="A71" t="s">
        <v>388</v>
      </c>
      <c r="B71" s="98" t="s">
        <v>303</v>
      </c>
      <c r="C71" s="177"/>
      <c r="D71" s="179">
        <f>D69/D70</f>
        <v>6.2143222894422423E-2</v>
      </c>
      <c r="E71" s="179">
        <f>E69/E70</f>
        <v>4.9939010114378742E-2</v>
      </c>
      <c r="F71" s="179">
        <f>F69/F70</f>
        <v>4.6930386194320529E-2</v>
      </c>
      <c r="G71" s="179">
        <f>G69/G70</f>
        <v>8.3853431918030241E-2</v>
      </c>
      <c r="H71" s="179">
        <f>H69/H70</f>
        <v>8.5964420181963722E-2</v>
      </c>
    </row>
    <row r="72" spans="1:10" x14ac:dyDescent="0.25">
      <c r="B72" s="88" t="s">
        <v>282</v>
      </c>
      <c r="C72" s="174"/>
      <c r="D72" s="174">
        <f>D30-D29</f>
        <v>4290.97</v>
      </c>
      <c r="E72" s="174">
        <f>E30-E29</f>
        <v>4341.29</v>
      </c>
      <c r="F72" s="174">
        <f>F30-F29</f>
        <v>4773.91</v>
      </c>
      <c r="G72" s="174">
        <f>G30-G29</f>
        <v>5639.69</v>
      </c>
      <c r="H72" s="174">
        <f>H30-H29</f>
        <v>6268.67</v>
      </c>
    </row>
    <row r="73" spans="1:10" x14ac:dyDescent="0.25">
      <c r="B73" s="38" t="s">
        <v>7</v>
      </c>
      <c r="C73" s="117">
        <v>1256.18</v>
      </c>
      <c r="D73" s="175">
        <f>D56</f>
        <v>1300.53</v>
      </c>
      <c r="E73" s="175">
        <f>E56</f>
        <v>1379.57</v>
      </c>
      <c r="F73" s="175">
        <f>F56</f>
        <v>1734.28</v>
      </c>
      <c r="G73" s="175">
        <f>G56</f>
        <v>1911.37</v>
      </c>
      <c r="H73" s="175">
        <f>H56</f>
        <v>2024.2</v>
      </c>
    </row>
    <row r="74" spans="1:10" x14ac:dyDescent="0.25">
      <c r="B74" s="38" t="s">
        <v>305</v>
      </c>
      <c r="C74" s="175"/>
      <c r="D74" s="175">
        <f>(C73+D73)/2</f>
        <v>1278.355</v>
      </c>
      <c r="E74" s="175">
        <f>(D73+E73)/2</f>
        <v>1340.05</v>
      </c>
      <c r="F74" s="175">
        <f>(E73+F73)/2</f>
        <v>1556.925</v>
      </c>
      <c r="G74" s="175">
        <f>(F73+G73)/2</f>
        <v>1822.8249999999998</v>
      </c>
      <c r="H74" s="175">
        <f>(G73+H73)/2</f>
        <v>1967.7849999999999</v>
      </c>
    </row>
    <row r="75" spans="1:10" x14ac:dyDescent="0.25">
      <c r="A75" t="s">
        <v>388</v>
      </c>
      <c r="B75" s="98" t="s">
        <v>306</v>
      </c>
      <c r="C75" s="177"/>
      <c r="D75" s="102">
        <f>D72/D74</f>
        <v>3.356634111807753</v>
      </c>
      <c r="E75" s="102">
        <f>E72/E74</f>
        <v>3.2396477743367784</v>
      </c>
      <c r="F75" s="102">
        <f>F72/F74</f>
        <v>3.0662427541467956</v>
      </c>
      <c r="G75" s="102">
        <f>G72/G74</f>
        <v>3.0939283803985571</v>
      </c>
      <c r="H75" s="102">
        <f>H72/H74</f>
        <v>3.1856478222976596</v>
      </c>
    </row>
    <row r="76" spans="1:10" x14ac:dyDescent="0.25">
      <c r="B76" t="s">
        <v>45</v>
      </c>
      <c r="C76" s="36"/>
      <c r="D76" s="36">
        <f>D39</f>
        <v>8533.0499999999993</v>
      </c>
      <c r="E76" s="36">
        <f>E39</f>
        <v>8703.59</v>
      </c>
      <c r="F76" s="36">
        <f>F39</f>
        <v>9561.65</v>
      </c>
      <c r="G76" s="36">
        <f>G39</f>
        <v>10888.68</v>
      </c>
      <c r="H76" s="36">
        <f>H39</f>
        <v>11529.89</v>
      </c>
    </row>
    <row r="77" spans="1:10" x14ac:dyDescent="0.25">
      <c r="B77" t="s">
        <v>280</v>
      </c>
      <c r="C77" s="117">
        <v>706.08</v>
      </c>
      <c r="D77" s="36">
        <f>DABUR_BS!C24</f>
        <v>833.56</v>
      </c>
      <c r="E77" s="36">
        <f>DABUR_BS!D24</f>
        <v>813.89</v>
      </c>
      <c r="F77" s="36">
        <f>DABUR_BS!E24</f>
        <v>561.58000000000004</v>
      </c>
      <c r="G77" s="36">
        <f>DABUR_BS!F24</f>
        <v>646.15</v>
      </c>
      <c r="H77" s="36">
        <f>DABUR_BS!G24</f>
        <v>848.75</v>
      </c>
    </row>
    <row r="78" spans="1:10" x14ac:dyDescent="0.25">
      <c r="B78" t="s">
        <v>307</v>
      </c>
      <c r="C78" s="36"/>
      <c r="D78" s="36">
        <f>(C77+D77)/2</f>
        <v>769.81999999999994</v>
      </c>
      <c r="E78" s="36">
        <f>(D77+E77)/2</f>
        <v>823.72499999999991</v>
      </c>
      <c r="F78" s="36">
        <f>(E77+F77)/2</f>
        <v>687.73500000000001</v>
      </c>
      <c r="G78" s="36">
        <f>(F77+G77)/2</f>
        <v>603.86500000000001</v>
      </c>
      <c r="H78" s="36">
        <f>(G77+H77)/2</f>
        <v>747.45</v>
      </c>
    </row>
    <row r="79" spans="1:10" x14ac:dyDescent="0.25">
      <c r="A79" t="s">
        <v>388</v>
      </c>
      <c r="B79" s="98" t="s">
        <v>308</v>
      </c>
      <c r="C79" s="177"/>
      <c r="D79" s="102">
        <f>D76/D78</f>
        <v>11.084474292691798</v>
      </c>
      <c r="E79" s="102">
        <f>E76/E78</f>
        <v>10.566135542808585</v>
      </c>
      <c r="F79" s="102">
        <f>F76/F78</f>
        <v>13.903102212334693</v>
      </c>
      <c r="G79" s="102">
        <f>G76/G78</f>
        <v>18.031646146075698</v>
      </c>
      <c r="H79" s="102">
        <f>H76/H78</f>
        <v>15.425633821660311</v>
      </c>
    </row>
    <row r="80" spans="1:10" x14ac:dyDescent="0.25">
      <c r="B80" s="88" t="s">
        <v>309</v>
      </c>
      <c r="C80" s="174"/>
      <c r="D80" s="174">
        <f>DABUR_IS!C10</f>
        <v>802.98</v>
      </c>
      <c r="E80" s="174">
        <f>DABUR_IS!D10</f>
        <v>674.62</v>
      </c>
      <c r="F80" s="174">
        <f>DABUR_IS!E10</f>
        <v>982.53</v>
      </c>
      <c r="G80" s="174">
        <f>DABUR_IS!F10</f>
        <v>882.12</v>
      </c>
      <c r="H80" s="174">
        <f>DABUR_IS!G10</f>
        <v>1052.49</v>
      </c>
      <c r="J80" s="34"/>
    </row>
    <row r="81" spans="1:8" x14ac:dyDescent="0.25">
      <c r="B81" s="38" t="s">
        <v>281</v>
      </c>
      <c r="C81" s="117">
        <v>1410.32</v>
      </c>
      <c r="D81" s="175">
        <f>DABUR_BS!C54+DABUR_BS!C55</f>
        <v>1455.4299999999998</v>
      </c>
      <c r="E81" s="175">
        <f>DABUR_BS!D54+DABUR_BS!D55</f>
        <v>1482.15</v>
      </c>
      <c r="F81" s="175">
        <f>DABUR_BS!E54+DABUR_BS!E55</f>
        <v>1915.2600000000002</v>
      </c>
      <c r="G81" s="175">
        <f>DABUR_BS!F54+DABUR_BS!F55</f>
        <v>2017.95</v>
      </c>
      <c r="H81" s="175">
        <f>DABUR_BS!G54+DABUR_BS!G55</f>
        <v>2186.6099999999997</v>
      </c>
    </row>
    <row r="82" spans="1:8" x14ac:dyDescent="0.25">
      <c r="B82" s="38" t="s">
        <v>310</v>
      </c>
      <c r="C82" s="175"/>
      <c r="D82" s="175">
        <f>(C81+D81)/2</f>
        <v>1432.875</v>
      </c>
      <c r="E82" s="175">
        <f>(D81+E81)/2</f>
        <v>1468.79</v>
      </c>
      <c r="F82" s="175">
        <f>(E81+F81)/2</f>
        <v>1698.7050000000002</v>
      </c>
      <c r="G82" s="175">
        <f>(F81+G81)/2</f>
        <v>1966.605</v>
      </c>
      <c r="H82" s="175">
        <f>(G81+H81)/2</f>
        <v>2102.2799999999997</v>
      </c>
    </row>
    <row r="83" spans="1:8" x14ac:dyDescent="0.25">
      <c r="A83" t="s">
        <v>388</v>
      </c>
      <c r="B83" s="98" t="s">
        <v>311</v>
      </c>
      <c r="C83" s="177"/>
      <c r="D83" s="102">
        <f>D80/D82</f>
        <v>0.56039780162261188</v>
      </c>
      <c r="E83" s="102">
        <f>E80/E82</f>
        <v>0.45930323599697714</v>
      </c>
      <c r="F83" s="102">
        <f>F80/F82</f>
        <v>0.57839942779941189</v>
      </c>
      <c r="G83" s="102">
        <f>G80/G82</f>
        <v>0.44854965791300233</v>
      </c>
      <c r="H83" s="102">
        <f>H80/H82</f>
        <v>0.50064215994063599</v>
      </c>
    </row>
    <row r="84" spans="1:8" x14ac:dyDescent="0.25">
      <c r="B84" s="88" t="s">
        <v>45</v>
      </c>
      <c r="C84" s="174"/>
      <c r="D84" s="174">
        <f>D76</f>
        <v>8533.0499999999993</v>
      </c>
      <c r="E84" s="174">
        <f>E76</f>
        <v>8703.59</v>
      </c>
      <c r="F84" s="174">
        <f>F76</f>
        <v>9561.65</v>
      </c>
      <c r="G84" s="174">
        <f>G76</f>
        <v>10888.68</v>
      </c>
      <c r="H84" s="174">
        <f>H76</f>
        <v>11529.89</v>
      </c>
    </row>
    <row r="85" spans="1:8" x14ac:dyDescent="0.25">
      <c r="B85" s="38" t="s">
        <v>12</v>
      </c>
      <c r="C85" s="152">
        <f>C46</f>
        <v>8701.6299999999992</v>
      </c>
      <c r="D85" s="175">
        <f>D70</f>
        <v>8436.64</v>
      </c>
      <c r="E85" s="175">
        <f>E70</f>
        <v>9354.010000000002</v>
      </c>
      <c r="F85" s="175">
        <f>F70</f>
        <v>10847.13</v>
      </c>
      <c r="G85" s="175">
        <f>G70</f>
        <v>12284.529999999999</v>
      </c>
      <c r="H85" s="175">
        <f>H70</f>
        <v>13654.369999999999</v>
      </c>
    </row>
    <row r="86" spans="1:8" x14ac:dyDescent="0.25">
      <c r="B86" s="38" t="s">
        <v>284</v>
      </c>
      <c r="C86" s="175"/>
      <c r="D86" s="175">
        <f>(C85+D85)/2</f>
        <v>8569.1349999999984</v>
      </c>
      <c r="E86" s="175">
        <f>(D85+E85)/2</f>
        <v>8895.3250000000007</v>
      </c>
      <c r="F86" s="175">
        <f>(E85+F85)/2</f>
        <v>10100.57</v>
      </c>
      <c r="G86" s="175">
        <f>(F85+G85)/2</f>
        <v>11565.829999999998</v>
      </c>
      <c r="H86" s="175">
        <f>(G85+H85)/2</f>
        <v>12969.449999999999</v>
      </c>
    </row>
    <row r="87" spans="1:8" x14ac:dyDescent="0.25">
      <c r="A87" t="s">
        <v>388</v>
      </c>
      <c r="B87" s="98" t="s">
        <v>312</v>
      </c>
      <c r="C87" s="177"/>
      <c r="D87" s="102">
        <f>D84/D86</f>
        <v>0.99578895652828447</v>
      </c>
      <c r="E87" s="102">
        <f>E84/E86</f>
        <v>0.97844541936354201</v>
      </c>
      <c r="F87" s="102">
        <f>F84/F86</f>
        <v>0.94664459530501743</v>
      </c>
      <c r="G87" s="102">
        <f>G84/G86</f>
        <v>0.94145253734492051</v>
      </c>
      <c r="H87" s="102">
        <f>H84/H86</f>
        <v>0.88900377425411259</v>
      </c>
    </row>
    <row r="88" spans="1:8" x14ac:dyDescent="0.25">
      <c r="B88" s="103" t="s">
        <v>305</v>
      </c>
      <c r="C88" s="174"/>
      <c r="D88" s="174">
        <f>D74</f>
        <v>1278.355</v>
      </c>
      <c r="E88" s="174">
        <f>E74</f>
        <v>1340.05</v>
      </c>
      <c r="F88" s="174">
        <f>F74</f>
        <v>1556.925</v>
      </c>
      <c r="G88" s="174">
        <f>G74</f>
        <v>1822.8249999999998</v>
      </c>
      <c r="H88" s="174">
        <f>H74</f>
        <v>1967.7849999999999</v>
      </c>
    </row>
    <row r="89" spans="1:8" x14ac:dyDescent="0.25">
      <c r="B89" s="96" t="s">
        <v>282</v>
      </c>
      <c r="C89" s="175"/>
      <c r="D89" s="175">
        <f>D72</f>
        <v>4290.97</v>
      </c>
      <c r="E89" s="175">
        <f>E72</f>
        <v>4341.29</v>
      </c>
      <c r="F89" s="175">
        <f>F72</f>
        <v>4773.91</v>
      </c>
      <c r="G89" s="175">
        <f>G72</f>
        <v>5639.69</v>
      </c>
      <c r="H89" s="175">
        <f>H72</f>
        <v>6268.67</v>
      </c>
    </row>
    <row r="90" spans="1:8" x14ac:dyDescent="0.25">
      <c r="B90" s="104" t="s">
        <v>313</v>
      </c>
      <c r="C90" s="185">
        <v>365</v>
      </c>
      <c r="D90" s="105">
        <f>(D88/D89)*$C$90</f>
        <v>108.73988282369719</v>
      </c>
      <c r="E90" s="105">
        <f>(E88/E89)*$C$90</f>
        <v>112.66656915340832</v>
      </c>
      <c r="F90" s="105">
        <f>(F88/F89)*$C$90</f>
        <v>119.03819405895797</v>
      </c>
      <c r="G90" s="105">
        <f>(G88/G89)*$C$90</f>
        <v>117.97299585615521</v>
      </c>
      <c r="H90" s="105">
        <f>(H88/H89)*$C$90</f>
        <v>114.5763814333822</v>
      </c>
    </row>
    <row r="91" spans="1:8" x14ac:dyDescent="0.25">
      <c r="B91" s="38" t="s">
        <v>307</v>
      </c>
      <c r="C91" s="175"/>
      <c r="D91" s="175">
        <f>D78</f>
        <v>769.81999999999994</v>
      </c>
      <c r="E91" s="175">
        <f>E78</f>
        <v>823.72499999999991</v>
      </c>
      <c r="F91" s="175">
        <f>F78</f>
        <v>687.73500000000001</v>
      </c>
      <c r="G91" s="175">
        <f>G78</f>
        <v>603.86500000000001</v>
      </c>
      <c r="H91" s="175">
        <f>H78</f>
        <v>747.45</v>
      </c>
    </row>
    <row r="92" spans="1:8" x14ac:dyDescent="0.25">
      <c r="B92" s="38" t="s">
        <v>45</v>
      </c>
      <c r="C92" s="175"/>
      <c r="D92" s="175">
        <f>D76</f>
        <v>8533.0499999999993</v>
      </c>
      <c r="E92" s="175">
        <f>E76</f>
        <v>8703.59</v>
      </c>
      <c r="F92" s="175">
        <f>F76</f>
        <v>9561.65</v>
      </c>
      <c r="G92" s="175">
        <f>G76</f>
        <v>10888.68</v>
      </c>
      <c r="H92" s="175">
        <f>H76</f>
        <v>11529.89</v>
      </c>
    </row>
    <row r="93" spans="1:8" x14ac:dyDescent="0.25">
      <c r="B93" s="104" t="s">
        <v>314</v>
      </c>
      <c r="C93" s="184">
        <f>C90</f>
        <v>365</v>
      </c>
      <c r="D93" s="105">
        <f>(D91/D92)*$C$93</f>
        <v>32.92894099999414</v>
      </c>
      <c r="E93" s="105">
        <f>(E91/E92)*$C$93</f>
        <v>34.544323089667593</v>
      </c>
      <c r="F93" s="105">
        <f>(F91/F92)*$C$93</f>
        <v>26.253133611876613</v>
      </c>
      <c r="G93" s="105">
        <f>(G91/G92)*$C$93</f>
        <v>20.2421895950657</v>
      </c>
      <c r="H93" s="105">
        <f>(H91/H92)*$C$93</f>
        <v>23.661912646174422</v>
      </c>
    </row>
    <row r="94" spans="1:8" x14ac:dyDescent="0.25">
      <c r="B94" s="96" t="s">
        <v>310</v>
      </c>
      <c r="C94" s="175"/>
      <c r="D94" s="175">
        <f>D82</f>
        <v>1432.875</v>
      </c>
      <c r="E94" s="175">
        <f>E82</f>
        <v>1468.79</v>
      </c>
      <c r="F94" s="175">
        <f>F82</f>
        <v>1698.7050000000002</v>
      </c>
      <c r="G94" s="175">
        <f>G82</f>
        <v>1966.605</v>
      </c>
      <c r="H94" s="175">
        <f>H82</f>
        <v>2102.2799999999997</v>
      </c>
    </row>
    <row r="95" spans="1:8" x14ac:dyDescent="0.25">
      <c r="B95" s="96" t="s">
        <v>282</v>
      </c>
      <c r="C95" s="175"/>
      <c r="D95" s="175">
        <f>D89</f>
        <v>4290.97</v>
      </c>
      <c r="E95" s="175">
        <f>E89</f>
        <v>4341.29</v>
      </c>
      <c r="F95" s="175">
        <f>F89</f>
        <v>4773.91</v>
      </c>
      <c r="G95" s="175">
        <f>G89</f>
        <v>5639.69</v>
      </c>
      <c r="H95" s="175">
        <f>H89</f>
        <v>6268.67</v>
      </c>
    </row>
    <row r="96" spans="1:8" x14ac:dyDescent="0.25">
      <c r="B96" s="98" t="s">
        <v>315</v>
      </c>
      <c r="C96" s="183">
        <f>C93</f>
        <v>365</v>
      </c>
      <c r="D96" s="106">
        <f>(D94/D95)*$C$96</f>
        <v>121.88371743451945</v>
      </c>
      <c r="E96" s="106">
        <f>(E94/E95)*$C$96</f>
        <v>123.49056386465774</v>
      </c>
      <c r="F96" s="106">
        <f>(F94/F95)*$C$96</f>
        <v>129.8783020626698</v>
      </c>
      <c r="G96" s="106">
        <f>(G94/G95)*$C$96</f>
        <v>127.2784186719483</v>
      </c>
      <c r="H96" s="106">
        <f>(H94/H95)*$C$96</f>
        <v>122.40749632697207</v>
      </c>
    </row>
    <row r="97" spans="1:8" x14ac:dyDescent="0.25">
      <c r="A97" t="s">
        <v>388</v>
      </c>
      <c r="B97" s="222" t="s">
        <v>316</v>
      </c>
      <c r="C97" s="226"/>
      <c r="D97" s="224">
        <f>D90+D93-D96</f>
        <v>19.785106389171872</v>
      </c>
      <c r="E97" s="224">
        <f>E90+E93-E96</f>
        <v>23.720328378418159</v>
      </c>
      <c r="F97" s="224">
        <f>F90+F93-F96</f>
        <v>15.413025608164787</v>
      </c>
      <c r="G97" s="224">
        <f>G90+G93-G96</f>
        <v>10.936766779272617</v>
      </c>
      <c r="H97" s="224">
        <f>H90+H93-H96</f>
        <v>15.830797752584559</v>
      </c>
    </row>
    <row r="99" spans="1:8" x14ac:dyDescent="0.25">
      <c r="A99" t="s">
        <v>388</v>
      </c>
      <c r="B99" s="91" t="s">
        <v>289</v>
      </c>
      <c r="C99" s="91"/>
      <c r="D99" s="91" t="s">
        <v>290</v>
      </c>
      <c r="E99" s="91" t="s">
        <v>291</v>
      </c>
      <c r="F99" s="91" t="s">
        <v>292</v>
      </c>
      <c r="G99" s="91" t="s">
        <v>293</v>
      </c>
      <c r="H99" s="91" t="s">
        <v>294</v>
      </c>
    </row>
    <row r="100" spans="1:8" x14ac:dyDescent="0.25">
      <c r="B100" t="s">
        <v>295</v>
      </c>
      <c r="D100" s="114" t="s">
        <v>21</v>
      </c>
      <c r="E100" s="114" t="s">
        <v>21</v>
      </c>
      <c r="F100" s="36">
        <f>DABUR_BS!E52</f>
        <v>25.79</v>
      </c>
      <c r="G100" s="36">
        <f>DABUR_BS!F52</f>
        <v>22.87</v>
      </c>
      <c r="H100" s="36">
        <f>DABUR_BS!G52</f>
        <v>30.41</v>
      </c>
    </row>
    <row r="101" spans="1:8" x14ac:dyDescent="0.25">
      <c r="B101" t="s">
        <v>296</v>
      </c>
      <c r="D101" s="114" t="s">
        <v>21</v>
      </c>
      <c r="E101" s="114" t="s">
        <v>21</v>
      </c>
      <c r="F101" s="36">
        <f>DABUR_BS!E43</f>
        <v>132.82</v>
      </c>
      <c r="G101" s="36">
        <f>DABUR_BS!F43</f>
        <v>139.58000000000001</v>
      </c>
      <c r="H101" s="36">
        <f>DABUR_BS!G43</f>
        <v>144.36000000000001</v>
      </c>
    </row>
    <row r="102" spans="1:8" x14ac:dyDescent="0.25">
      <c r="B102" t="s">
        <v>319</v>
      </c>
      <c r="D102" s="64">
        <f>DABUR_BS!C51</f>
        <v>498.23</v>
      </c>
      <c r="E102" s="64">
        <f>DABUR_BS!D51</f>
        <v>304.24</v>
      </c>
      <c r="F102" s="64">
        <f>DABUR_BS!E51</f>
        <v>349.14</v>
      </c>
      <c r="G102" s="64">
        <f>DABUR_BS!F51</f>
        <v>617.29</v>
      </c>
      <c r="H102" s="64">
        <f>DABUR_BS!G51</f>
        <v>700.18</v>
      </c>
    </row>
    <row r="103" spans="1:8" x14ac:dyDescent="0.25">
      <c r="B103" t="s">
        <v>297</v>
      </c>
      <c r="D103" s="36">
        <f>DABUR_BS!C42</f>
        <v>26.05</v>
      </c>
      <c r="E103" s="36">
        <f>DABUR_BS!D42</f>
        <v>162.88999999999999</v>
      </c>
      <c r="F103" s="36">
        <f>DABUR_BS!E42</f>
        <v>1.31</v>
      </c>
      <c r="G103" s="36">
        <f>DABUR_BS!F42</f>
        <v>250.36</v>
      </c>
      <c r="H103" s="36">
        <f>DABUR_BS!G42</f>
        <v>298.83999999999997</v>
      </c>
    </row>
    <row r="104" spans="1:8" x14ac:dyDescent="0.25">
      <c r="B104" s="93" t="s">
        <v>288</v>
      </c>
      <c r="C104" s="93"/>
      <c r="D104" s="182">
        <f>SUM(D100:D103)</f>
        <v>524.28</v>
      </c>
      <c r="E104" s="182">
        <f>SUM(E100:E103)</f>
        <v>467.13</v>
      </c>
      <c r="F104" s="182">
        <f>SUM(F100:F103)</f>
        <v>509.06</v>
      </c>
      <c r="G104" s="182">
        <f>SUM(G100:G103)</f>
        <v>1030.0999999999999</v>
      </c>
      <c r="H104" s="182">
        <f>SUM(H100:H103)</f>
        <v>1173.79</v>
      </c>
    </row>
  </sheetData>
  <mergeCells count="2">
    <mergeCell ref="J34:O36"/>
    <mergeCell ref="B27:H27"/>
  </mergeCells>
  <pageMargins left="0.7" right="0.7" top="0.75" bottom="0.75" header="0.3" footer="0.3"/>
  <pageSetup orientation="portrait" horizontalDpi="1200" verticalDpi="1200" r:id="rId1"/>
  <ignoredErrors>
    <ignoredError sqref="D40:H40" formula="1"/>
  </ignoredErrors>
  <extLst>
    <ext xmlns:x14="http://schemas.microsoft.com/office/spreadsheetml/2009/9/main" uri="{05C60535-1F16-4fd2-B633-F4F36F0B64E0}">
      <x14:sparklineGroups xmlns:xm="http://schemas.microsoft.com/office/excel/2006/main">
        <x14:sparklineGroup manualMax="0" manualMin="0" displayEmptyCellsAs="gap" markers="1">
          <x14:colorSeries theme="3" tint="0.59999389629810485"/>
          <x14:colorNegative rgb="FF0070C0"/>
          <x14:colorAxis rgb="FF000000"/>
          <x14:colorMarkers theme="1"/>
          <x14:colorFirst rgb="FF0070C0"/>
          <x14:colorLast rgb="FF0070C0"/>
          <x14:colorHigh rgb="FF0070C0"/>
          <x14:colorLow rgb="FF0070C0"/>
          <x14:sparklines>
            <x14:sparkline>
              <xm:f>KPI_Ratios_Dabur!D4:H4</xm:f>
              <xm:sqref>I4</xm:sqref>
            </x14:sparkline>
            <x14:sparkline>
              <xm:f>KPI_Ratios_Dabur!D5:H5</xm:f>
              <xm:sqref>I5</xm:sqref>
            </x14:sparkline>
            <x14:sparkline>
              <xm:f>KPI_Ratios_Dabur!D6:H6</xm:f>
              <xm:sqref>I6</xm:sqref>
            </x14:sparkline>
            <x14:sparkline>
              <xm:f>KPI_Ratios_Dabur!D7:H7</xm:f>
              <xm:sqref>I7</xm:sqref>
            </x14:sparkline>
            <x14:sparkline>
              <xm:f>KPI_Ratios_Dabur!D8:H8</xm:f>
              <xm:sqref>I8</xm:sqref>
            </x14:sparkline>
            <x14:sparkline>
              <xm:f>KPI_Ratios_Dabur!D9:H9</xm:f>
              <xm:sqref>I9</xm:sqref>
            </x14:sparkline>
            <x14:sparkline>
              <xm:f>KPI_Ratios_Dabur!D10:H10</xm:f>
              <xm:sqref>I10</xm:sqref>
            </x14:sparkline>
          </x14:sparklines>
        </x14:sparklineGroup>
        <x14:sparklineGroup manualMax="0" manualMin="0" displayEmptyCellsAs="gap" markers="1">
          <x14:colorSeries theme="3" tint="0.59999389629810485"/>
          <x14:colorNegative rgb="FF0070C0"/>
          <x14:colorAxis rgb="FF000000"/>
          <x14:colorMarkers theme="1"/>
          <x14:colorFirst rgb="FF0070C0"/>
          <x14:colorLast rgb="FF0070C0"/>
          <x14:colorHigh rgb="FF0070C0"/>
          <x14:colorLow rgb="FF0070C0"/>
          <x14:sparklines>
            <x14:sparkline>
              <xm:f>KPI_Ratios_Dabur!D12:H12</xm:f>
              <xm:sqref>I12</xm:sqref>
            </x14:sparkline>
            <x14:sparkline>
              <xm:f>KPI_Ratios_Dabur!D13:H13</xm:f>
              <xm:sqref>I13</xm:sqref>
            </x14:sparkline>
            <x14:sparkline>
              <xm:f>KPI_Ratios_Dabur!D14:H14</xm:f>
              <xm:sqref>I14</xm:sqref>
            </x14:sparkline>
          </x14:sparklines>
        </x14:sparklineGroup>
        <x14:sparklineGroup manualMax="0" manualMin="0" displayEmptyCellsAs="gap" markers="1">
          <x14:colorSeries theme="3" tint="0.59999389629810485"/>
          <x14:colorNegative rgb="FF0070C0"/>
          <x14:colorAxis rgb="FF000000"/>
          <x14:colorMarkers theme="1"/>
          <x14:colorFirst rgb="FF0070C0"/>
          <x14:colorLast rgb="FF0070C0"/>
          <x14:colorHigh rgb="FF0070C0"/>
          <x14:colorLow rgb="FF0070C0"/>
          <x14:sparklines>
            <x14:sparkline>
              <xm:f>KPI_Ratios_Dabur!D16:H16</xm:f>
              <xm:sqref>I16</xm:sqref>
            </x14:sparkline>
            <x14:sparkline>
              <xm:f>KPI_Ratios_Dabur!D17:H17</xm:f>
              <xm:sqref>I17</xm:sqref>
            </x14:sparkline>
            <x14:sparkline>
              <xm:f>KPI_Ratios_Dabur!D18:H18</xm:f>
              <xm:sqref>I18</xm:sqref>
            </x14:sparkline>
          </x14:sparklines>
        </x14:sparklineGroup>
        <x14:sparklineGroup manualMax="0" manualMin="0" displayEmptyCellsAs="gap" markers="1">
          <x14:colorSeries theme="3" tint="0.59999389629810485"/>
          <x14:colorNegative rgb="FF0070C0"/>
          <x14:colorAxis rgb="FF000000"/>
          <x14:colorMarkers theme="1"/>
          <x14:colorFirst rgb="FF0070C0"/>
          <x14:colorLast rgb="FF0070C0"/>
          <x14:colorHigh rgb="FF0070C0"/>
          <x14:colorLow rgb="FF0070C0"/>
          <x14:sparklines>
            <x14:sparkline>
              <xm:f>KPI_Ratios_Dabur!D20:H20</xm:f>
              <xm:sqref>I20</xm:sqref>
            </x14:sparkline>
            <x14:sparkline>
              <xm:f>KPI_Ratios_Dabur!D21:H21</xm:f>
              <xm:sqref>I21</xm:sqref>
            </x14:sparkline>
            <x14:sparkline>
              <xm:f>KPI_Ratios_Dabur!D22:H22</xm:f>
              <xm:sqref>I22</xm:sqref>
            </x14:sparkline>
            <x14:sparkline>
              <xm:f>KPI_Ratios_Dabur!D23:H23</xm:f>
              <xm:sqref>I23</xm:sqref>
            </x14:sparkline>
            <x14:sparkline>
              <xm:f>KPI_Ratios_Dabur!D24:H24</xm:f>
              <xm:sqref>I24</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3"/>
  <sheetViews>
    <sheetView showGridLines="0" zoomScaleNormal="100" workbookViewId="0">
      <pane ySplit="2" topLeftCell="A3" activePane="bottomLeft" state="frozen"/>
      <selection pane="bottomLeft" activeCell="M4" sqref="M4"/>
    </sheetView>
  </sheetViews>
  <sheetFormatPr defaultRowHeight="15" x14ac:dyDescent="0.25"/>
  <cols>
    <col min="1" max="1" width="1.85546875" customWidth="1"/>
    <col min="2" max="2" width="36.42578125" style="76" bestFit="1" customWidth="1"/>
    <col min="3" max="12" width="11.7109375" customWidth="1"/>
    <col min="13" max="13" width="10.5703125" bestFit="1" customWidth="1"/>
    <col min="14" max="14" width="12.28515625" bestFit="1" customWidth="1"/>
  </cols>
  <sheetData>
    <row r="2" spans="1:14" x14ac:dyDescent="0.25">
      <c r="B2" s="263" t="s">
        <v>0</v>
      </c>
      <c r="C2" s="273" t="s">
        <v>391</v>
      </c>
      <c r="D2" s="273" t="s">
        <v>392</v>
      </c>
      <c r="E2" s="273" t="s">
        <v>393</v>
      </c>
      <c r="F2" s="273" t="s">
        <v>397</v>
      </c>
      <c r="G2" s="273" t="s">
        <v>394</v>
      </c>
      <c r="H2" s="273" t="s">
        <v>398</v>
      </c>
      <c r="I2" s="273" t="s">
        <v>395</v>
      </c>
      <c r="J2" s="273" t="s">
        <v>399</v>
      </c>
      <c r="K2" s="273" t="s">
        <v>396</v>
      </c>
      <c r="L2" s="273" t="s">
        <v>400</v>
      </c>
      <c r="M2" s="273" t="s">
        <v>401</v>
      </c>
      <c r="N2" s="273" t="s">
        <v>402</v>
      </c>
    </row>
    <row r="3" spans="1:14" x14ac:dyDescent="0.25">
      <c r="A3" t="s">
        <v>388</v>
      </c>
      <c r="B3" s="199" t="s">
        <v>264</v>
      </c>
      <c r="C3" s="274"/>
      <c r="D3" s="274"/>
      <c r="E3" s="274"/>
      <c r="F3" s="274"/>
      <c r="G3" s="274"/>
      <c r="H3" s="274"/>
      <c r="I3" s="274"/>
      <c r="J3" s="274"/>
      <c r="K3" s="274"/>
      <c r="L3" s="274"/>
      <c r="M3" s="274"/>
      <c r="N3" s="274"/>
    </row>
    <row r="4" spans="1:14" x14ac:dyDescent="0.25">
      <c r="B4" s="203" t="s">
        <v>257</v>
      </c>
      <c r="C4" s="275">
        <f>VLOOKUP(B4,KPI_Ratios_HUL!$B$4:$H$24,3,FALSE)</f>
        <v>0.53004324599338593</v>
      </c>
      <c r="D4" s="275">
        <f>VLOOKUP(B4,KPI_Ratios_Dabur!$B$4:$H$24,3,FALSE)</f>
        <v>0.49713525644406154</v>
      </c>
      <c r="E4" s="275">
        <f>VLOOKUP(B4,KPI_Ratios_HUL!$B$4:$H$24,4,FALSE)</f>
        <v>0.54103511550159611</v>
      </c>
      <c r="F4" s="275">
        <f>VLOOKUP(B4,KPI_Ratios_Dabur!$B$3:$H$24,4,FALSE)</f>
        <v>0.50120697321450114</v>
      </c>
      <c r="G4" s="275">
        <f>VLOOKUP(B4,KPI_Ratios_HUL!$B$4:$H$24,5,FALSE)</f>
        <v>0.52904652547418562</v>
      </c>
      <c r="H4" s="275">
        <f>VLOOKUP(B4,KPI_Ratios_Dabur!$B$3:$H$24,5,FALSE)</f>
        <v>0.50072320153948324</v>
      </c>
      <c r="I4" s="275">
        <f>VLOOKUP(B4,KPI_Ratios_HUL!$B$4:$H$24,6,FALSE)</f>
        <v>0.50930480875567252</v>
      </c>
      <c r="J4" s="275">
        <f>VLOOKUP(B4,KPI_Ratios_Dabur!$B$3:$H$24,6,FALSE)</f>
        <v>0.48205934970997411</v>
      </c>
      <c r="K4" s="275">
        <f>VLOOKUP(B4,KPI_Ratios_HUL!$B$4:$H$24,7,FALSE)</f>
        <v>0.4764608781776164</v>
      </c>
      <c r="L4" s="275">
        <f>VLOOKUP(B4,KPI_Ratios_Dabur!$B$3:$H$24,7,FALSE)</f>
        <v>0.4563113785127178</v>
      </c>
      <c r="M4" s="219">
        <f>_xlfn.RRI(5,C4,K4)</f>
        <v>-2.1089045772500148E-2</v>
      </c>
      <c r="N4" s="219">
        <f>_xlfn.RRI(5,D4,L4)</f>
        <v>-1.6991333158255184E-2</v>
      </c>
    </row>
    <row r="5" spans="1:14" x14ac:dyDescent="0.25">
      <c r="B5" s="203" t="s">
        <v>258</v>
      </c>
      <c r="C5" s="275">
        <f>VLOOKUP(B5,KPI_Ratios_HUL!$B$4:$H$24,3,FALSE)</f>
        <v>0.2398880691935894</v>
      </c>
      <c r="D5" s="275">
        <f>VLOOKUP(B5,KPI_Ratios_Dabur!$B$4:$H$24,3,FALSE)</f>
        <v>0.23868253438102441</v>
      </c>
      <c r="E5" s="275">
        <f>VLOOKUP(B5,KPI_Ratios_HUL!$B$4:$H$24,4,FALSE)</f>
        <v>0.26375587562526709</v>
      </c>
      <c r="F5" s="275">
        <f>VLOOKUP(B5,KPI_Ratios_Dabur!$B$3:$H$24,4,FALSE)</f>
        <v>0.2410074463525973</v>
      </c>
      <c r="G5" s="275">
        <f>VLOOKUP(B5,KPI_Ratios_HUL!$B$4:$H$24,5,FALSE)</f>
        <v>0.25593263587649911</v>
      </c>
      <c r="H5" s="275">
        <f>VLOOKUP(B5,KPI_Ratios_Dabur!$B$3:$H$24,5,FALSE)</f>
        <v>0.24336385456485027</v>
      </c>
      <c r="I5" s="275">
        <f>VLOOKUP(B5,KPI_Ratios_HUL!$B$4:$H$24,6,FALSE)</f>
        <v>0.2500667353086985</v>
      </c>
      <c r="J5" s="275">
        <f>VLOOKUP(B5,KPI_Ratios_Dabur!$B$3:$H$24,6,FALSE)</f>
        <v>0.24292843576999223</v>
      </c>
      <c r="K5" s="275">
        <f>VLOOKUP(B5,KPI_Ratios_HUL!$B$4:$H$24,7,FALSE)</f>
        <v>0.24199405744470123</v>
      </c>
      <c r="L5" s="275">
        <f>VLOOKUP(B5,KPI_Ratios_Dabur!$B$3:$H$24,7,FALSE)</f>
        <v>0.22618429143729898</v>
      </c>
      <c r="M5" s="219">
        <f t="shared" ref="M5:M10" si="0">_xlfn.RRI(5,C5,K5)</f>
        <v>1.7496756288410964E-3</v>
      </c>
      <c r="N5" s="219">
        <f t="shared" ref="N5:N10" si="1">_xlfn.RRI(5,D5,L5)</f>
        <v>-1.0699201009792159E-2</v>
      </c>
    </row>
    <row r="6" spans="1:14" x14ac:dyDescent="0.25">
      <c r="B6" s="203" t="s">
        <v>259</v>
      </c>
      <c r="C6" s="275">
        <f>VLOOKUP(B6,KPI_Ratios_HUL!$B$4:$H$24,3,FALSE)</f>
        <v>0.22551513609768506</v>
      </c>
      <c r="D6" s="275">
        <f>VLOOKUP(B6,KPI_Ratios_Dabur!$B$4:$H$24,3,FALSE)</f>
        <v>0.21795137729182415</v>
      </c>
      <c r="E6" s="275">
        <f>VLOOKUP(B6,KPI_Ratios_HUL!$B$4:$H$24,4,FALSE)</f>
        <v>0.23856923811678354</v>
      </c>
      <c r="F6" s="275">
        <f>VLOOKUP(B6,KPI_Ratios_Dabur!$B$3:$H$24,4,FALSE)</f>
        <v>0.21567881759136198</v>
      </c>
      <c r="G6" s="275">
        <f>VLOOKUP(B6,KPI_Ratios_HUL!$B$4:$H$24,5,FALSE)</f>
        <v>0.23309517734115845</v>
      </c>
      <c r="H6" s="275">
        <f>VLOOKUP(B6,KPI_Ratios_Dabur!$B$3:$H$24,5,FALSE)</f>
        <v>0.21824998823424832</v>
      </c>
      <c r="I6" s="275">
        <f>VLOOKUP(B6,KPI_Ratios_HUL!$B$4:$H$24,6,FALSE)</f>
        <v>0.22926438622583228</v>
      </c>
      <c r="J6" s="275">
        <f>VLOOKUP(B6,KPI_Ratios_Dabur!$B$3:$H$24,6,FALSE)</f>
        <v>0.21970339839172418</v>
      </c>
      <c r="K6" s="275">
        <f>VLOOKUP(B6,KPI_Ratios_HUL!$B$4:$H$24,7,FALSE)</f>
        <v>0.22322548695939254</v>
      </c>
      <c r="L6" s="275">
        <f>VLOOKUP(B6,KPI_Ratios_Dabur!$B$3:$H$24,7,FALSE)</f>
        <v>0.19921438972965044</v>
      </c>
      <c r="M6" s="219">
        <f t="shared" si="0"/>
        <v>-2.0388918704181691E-3</v>
      </c>
      <c r="N6" s="219">
        <f t="shared" si="1"/>
        <v>-1.7817441937604817E-2</v>
      </c>
    </row>
    <row r="7" spans="1:14" x14ac:dyDescent="0.25">
      <c r="B7" s="203" t="s">
        <v>260</v>
      </c>
      <c r="C7" s="275">
        <f>VLOOKUP(B7,KPI_Ratios_HUL!$B$4:$H$24,3,FALSE)</f>
        <v>0.15415924701093869</v>
      </c>
      <c r="D7" s="275">
        <f>VLOOKUP(B7,KPI_Ratios_Dabur!$B$4:$H$24,3,FALSE)</f>
        <v>0.1694880494078905</v>
      </c>
      <c r="E7" s="275">
        <f>VLOOKUP(B7,KPI_Ratios_HUL!$B$4:$H$24,4,FALSE)</f>
        <v>0.16982128044642184</v>
      </c>
      <c r="F7" s="275">
        <f>VLOOKUP(B7,KPI_Ratios_Dabur!$B$3:$H$24,4,FALSE)</f>
        <v>0.16635893924231293</v>
      </c>
      <c r="G7" s="275">
        <f>VLOOKUP(B7,KPI_Ratios_HUL!$B$4:$H$24,5,FALSE)</f>
        <v>0.17009015905418048</v>
      </c>
      <c r="H7" s="275">
        <f>VLOOKUP(B7,KPI_Ratios_Dabur!$B$3:$H$24,5,FALSE)</f>
        <v>0.17726543012973708</v>
      </c>
      <c r="I7" s="275">
        <f>VLOOKUP(B7,KPI_Ratios_HUL!$B$4:$H$24,6,FALSE)</f>
        <v>0.16954581855622927</v>
      </c>
      <c r="J7" s="275">
        <f>VLOOKUP(B7,KPI_Ratios_Dabur!$B$3:$H$24,6,FALSE)</f>
        <v>0.16001021244081001</v>
      </c>
      <c r="K7" s="275">
        <f>VLOOKUP(B7,KPI_Ratios_HUL!$B$4:$H$24,7,FALSE)</f>
        <v>0.16743149554308354</v>
      </c>
      <c r="L7" s="275">
        <f>VLOOKUP(B7,KPI_Ratios_Dabur!$B$3:$H$24,7,FALSE)</f>
        <v>0.14755821608011865</v>
      </c>
      <c r="M7" s="219">
        <f t="shared" si="0"/>
        <v>1.665479946881776E-2</v>
      </c>
      <c r="N7" s="219">
        <f t="shared" si="1"/>
        <v>-2.7331474240311016E-2</v>
      </c>
    </row>
    <row r="8" spans="1:14" x14ac:dyDescent="0.25">
      <c r="B8" s="203" t="s">
        <v>261</v>
      </c>
      <c r="C8" s="275">
        <f>VLOOKUP(B8,KPI_Ratios_HUL!$B$4:$H$24,3,FALSE)</f>
        <v>0.7981035163966812</v>
      </c>
      <c r="D8" s="275">
        <f>VLOOKUP(B8,KPI_Ratios_Dabur!$B$4:$H$24,3,FALSE)</f>
        <v>0.25381467886849107</v>
      </c>
      <c r="E8" s="275">
        <f>VLOOKUP(B8,KPI_Ratios_HUL!$B$4:$H$24,4,FALSE)</f>
        <v>0.83764180769946062</v>
      </c>
      <c r="F8" s="275">
        <f>VLOOKUP(B8,KPI_Ratios_Dabur!$B$3:$H$24,4,FALSE)</f>
        <v>0.23533331653836159</v>
      </c>
      <c r="G8" s="275">
        <f>VLOOKUP(B8,KPI_Ratios_HUL!$B$4:$H$24,5,FALSE)</f>
        <v>0.28598498391133359</v>
      </c>
      <c r="H8" s="275">
        <f>VLOOKUP(B8,KPI_Ratios_Dabur!$B$3:$H$24,5,FALSE)</f>
        <v>0.23635464841034615</v>
      </c>
      <c r="I8" s="275">
        <f>VLOOKUP(B8,KPI_Ratios_HUL!$B$4:$H$24,6,FALSE)</f>
        <v>0.18375507589299553</v>
      </c>
      <c r="J8" s="275">
        <f>VLOOKUP(B8,KPI_Ratios_Dabur!$B$3:$H$24,6,FALSE)</f>
        <v>0.21613849834419516</v>
      </c>
      <c r="K8" s="275">
        <f>VLOOKUP(B8,KPI_Ratios_HUL!$B$4:$H$24,7,FALSE)</f>
        <v>0.20365629611782068</v>
      </c>
      <c r="L8" s="275">
        <f>VLOOKUP(B8,KPI_Ratios_Dabur!$B$3:$H$24,7,FALSE)</f>
        <v>0.19048349463256462</v>
      </c>
      <c r="M8" s="219">
        <f t="shared" si="0"/>
        <v>-0.23902967130589814</v>
      </c>
      <c r="N8" s="219">
        <f t="shared" si="1"/>
        <v>-5.5791027631720058E-2</v>
      </c>
    </row>
    <row r="9" spans="1:14" x14ac:dyDescent="0.25">
      <c r="B9" s="203" t="s">
        <v>262</v>
      </c>
      <c r="C9" s="275">
        <f>VLOOKUP(B9,KPI_Ratios_HUL!$B$4:$H$24,3,FALSE)</f>
        <v>0.33213669123893563</v>
      </c>
      <c r="D9" s="275">
        <f>VLOOKUP(B9,KPI_Ratios_Dabur!$B$4:$H$24,3,FALSE)</f>
        <v>0.16877432786389762</v>
      </c>
      <c r="E9" s="275">
        <f>VLOOKUP(B9,KPI_Ratios_HUL!$B$4:$H$24,4,FALSE)</f>
        <v>0.34840905574751174</v>
      </c>
      <c r="F9" s="275">
        <f>VLOOKUP(B9,KPI_Ratios_Dabur!$B$3:$H$24,4,FALSE)</f>
        <v>0.16277314207181887</v>
      </c>
      <c r="G9" s="275">
        <f>VLOOKUP(B9,KPI_Ratios_HUL!$B$4:$H$24,5,FALSE)</f>
        <v>0.17993476549319537</v>
      </c>
      <c r="H9" s="275">
        <f>VLOOKUP(B9,KPI_Ratios_Dabur!$B$3:$H$24,5,FALSE)</f>
        <v>0.1678073613667348</v>
      </c>
      <c r="I9" s="275">
        <f>VLOOKUP(B9,KPI_Ratios_HUL!$B$4:$H$24,6,FALSE)</f>
        <v>0.12769073911857201</v>
      </c>
      <c r="J9" s="275">
        <f>VLOOKUP(B9,KPI_Ratios_Dabur!$B$3:$H$24,6,FALSE)</f>
        <v>0.15064202050350037</v>
      </c>
      <c r="K9" s="275">
        <f>VLOOKUP(B9,KPI_Ratios_HUL!$B$4:$H$24,7,FALSE)</f>
        <v>0.14126347455502633</v>
      </c>
      <c r="L9" s="275">
        <f>VLOOKUP(B9,KPI_Ratios_Dabur!$B$3:$H$24,7,FALSE)</f>
        <v>0.13117981101742937</v>
      </c>
      <c r="M9" s="219">
        <f t="shared" si="0"/>
        <v>-0.15716491501687402</v>
      </c>
      <c r="N9" s="219">
        <f t="shared" si="1"/>
        <v>-4.9149754934159851E-2</v>
      </c>
    </row>
    <row r="10" spans="1:14" x14ac:dyDescent="0.25">
      <c r="B10" s="203" t="s">
        <v>263</v>
      </c>
      <c r="C10" s="275">
        <f>VLOOKUP(B10,KPI_Ratios_HUL!$B$4:$H$24,3,FALSE)</f>
        <v>0.88988154988958046</v>
      </c>
      <c r="D10" s="275">
        <f>VLOOKUP(B10,KPI_Ratios_Dabur!$B$4:$H$24,3,FALSE)</f>
        <v>0.32196740837175158</v>
      </c>
      <c r="E10" s="275">
        <f>VLOOKUP(B10,KPI_Ratios_HUL!$B$4:$H$24,4,FALSE)</f>
        <v>0.87587670727205613</v>
      </c>
      <c r="F10" s="275">
        <f>VLOOKUP(B10,KPI_Ratios_Dabur!$B$3:$H$24,4,FALSE)</f>
        <v>0.2724447869633812</v>
      </c>
      <c r="G10" s="275">
        <f>VLOOKUP(B10,KPI_Ratios_HUL!$B$4:$H$24,5,FALSE)</f>
        <v>0.1901342491414299</v>
      </c>
      <c r="H10" s="275">
        <f>VLOOKUP(B10,KPI_Ratios_Dabur!$B$3:$H$24,5,FALSE)</f>
        <v>0.26372372342011952</v>
      </c>
      <c r="I10" s="275">
        <f>VLOOKUP(B10,KPI_Ratios_HUL!$B$4:$H$24,6,FALSE)</f>
        <v>0.20298124483008931</v>
      </c>
      <c r="J10" s="275">
        <f>VLOOKUP(B10,KPI_Ratios_Dabur!$B$3:$H$24,6,FALSE)</f>
        <v>0.26693624964991031</v>
      </c>
      <c r="K10" s="275">
        <f>VLOOKUP(B10,KPI_Ratios_HUL!$B$4:$H$24,7,FALSE)</f>
        <v>0.2214743117312763</v>
      </c>
      <c r="L10" s="275">
        <f>VLOOKUP(B10,KPI_Ratios_Dabur!$B$3:$H$24,7,FALSE)</f>
        <v>0.22866438226609612</v>
      </c>
      <c r="M10" s="219">
        <f t="shared" si="0"/>
        <v>-0.24282157337891253</v>
      </c>
      <c r="N10" s="219">
        <f t="shared" si="1"/>
        <v>-6.6149572138666013E-2</v>
      </c>
    </row>
    <row r="11" spans="1:14" x14ac:dyDescent="0.25">
      <c r="A11" t="s">
        <v>388</v>
      </c>
      <c r="B11" s="199" t="s">
        <v>265</v>
      </c>
      <c r="C11" s="274"/>
      <c r="D11" s="274"/>
      <c r="E11" s="274"/>
      <c r="F11" s="274"/>
      <c r="G11" s="274"/>
      <c r="H11" s="274"/>
      <c r="I11" s="274"/>
      <c r="J11" s="274"/>
      <c r="K11" s="274"/>
      <c r="L11" s="274"/>
      <c r="M11" s="274"/>
      <c r="N11" s="274"/>
    </row>
    <row r="12" spans="1:14" x14ac:dyDescent="0.25">
      <c r="B12" s="203" t="s">
        <v>266</v>
      </c>
      <c r="C12" s="276">
        <f>VLOOKUP(B12,KPI_Ratios_HUL!$B$4:$H$24,3,FALSE)</f>
        <v>1.3746394369447328</v>
      </c>
      <c r="D12" s="276">
        <f>VLOOKUP(B12,KPI_Ratios_Dabur!$B$4:$H$24,3,FALSE)</f>
        <v>1.348049663385094</v>
      </c>
      <c r="E12" s="276">
        <f>VLOOKUP(B12,KPI_Ratios_HUL!$B$4:$H$24,4,FALSE)</f>
        <v>1.3224213802726199</v>
      </c>
      <c r="F12" s="276">
        <f>VLOOKUP(B12,KPI_Ratios_Dabur!$B$3:$H$24,4,FALSE)</f>
        <v>1.9807214637076485</v>
      </c>
      <c r="G12" s="276">
        <f>VLOOKUP(B12,KPI_Ratios_HUL!$B$4:$H$24,5,FALSE)</f>
        <v>1.2804647392596595</v>
      </c>
      <c r="H12" s="276">
        <f>VLOOKUP(B12,KPI_Ratios_Dabur!$B$3:$H$24,5,FALSE)</f>
        <v>1.6276860053370776</v>
      </c>
      <c r="I12" s="276">
        <f>VLOOKUP(B12,KPI_Ratios_HUL!$B$4:$H$24,6,FALSE)</f>
        <v>1.3760638297872341</v>
      </c>
      <c r="J12" s="276">
        <f>VLOOKUP(B12,KPI_Ratios_Dabur!$B$3:$H$24,6,FALSE)</f>
        <v>1.2992590006440856</v>
      </c>
      <c r="K12" s="276">
        <f>VLOOKUP(B12,KPI_Ratios_HUL!$B$4:$H$24,7,FALSE)</f>
        <v>1.4132025274359827</v>
      </c>
      <c r="L12" s="276">
        <f>VLOOKUP(B12,KPI_Ratios_Dabur!$B$3:$H$24,7,FALSE)</f>
        <v>1.1771831009328344</v>
      </c>
      <c r="M12" s="299" t="s">
        <v>21</v>
      </c>
      <c r="N12" s="299" t="s">
        <v>21</v>
      </c>
    </row>
    <row r="13" spans="1:14" x14ac:dyDescent="0.25">
      <c r="B13" s="204" t="s">
        <v>267</v>
      </c>
      <c r="C13" s="276">
        <f>VLOOKUP(B13,KPI_Ratios_HUL!$B$4:$H$24,3,FALSE)</f>
        <v>1.0776508595823238</v>
      </c>
      <c r="D13" s="276">
        <f>VLOOKUP(B13,KPI_Ratios_Dabur!$B$4:$H$24,3,FALSE)</f>
        <v>0.85918558363498987</v>
      </c>
      <c r="E13" s="276">
        <f>VLOOKUP(B13,KPI_Ratios_HUL!$B$4:$H$24,4,FALSE)</f>
        <v>1.0254373725448105</v>
      </c>
      <c r="F13" s="276">
        <f>VLOOKUP(B13,KPI_Ratios_Dabur!$B$3:$H$24,4,FALSE)</f>
        <v>1.420803772911019</v>
      </c>
      <c r="G13" s="276">
        <f>VLOOKUP(B13,KPI_Ratios_HUL!$B$4:$H$24,5,FALSE)</f>
        <v>0.95811942718184273</v>
      </c>
      <c r="H13" s="276">
        <f>VLOOKUP(B13,KPI_Ratios_Dabur!$B$3:$H$24,5,FALSE)</f>
        <v>1.036626803308579</v>
      </c>
      <c r="I13" s="276">
        <f>VLOOKUP(B13,KPI_Ratios_HUL!$B$4:$H$24,6,FALSE)</f>
        <v>1.0129432624113475</v>
      </c>
      <c r="J13" s="276">
        <f>VLOOKUP(B13,KPI_Ratios_Dabur!$B$3:$H$24,6,FALSE)</f>
        <v>0.72398526428575738</v>
      </c>
      <c r="K13" s="276">
        <f>VLOOKUP(B13,KPI_Ratios_HUL!$B$4:$H$24,7,FALSE)</f>
        <v>1.0597771865646823</v>
      </c>
      <c r="L13" s="276">
        <f>VLOOKUP(B13,KPI_Ratios_Dabur!$B$3:$H$24,7,FALSE)</f>
        <v>0.61637433057297142</v>
      </c>
      <c r="M13" s="299" t="s">
        <v>21</v>
      </c>
      <c r="N13" s="299" t="s">
        <v>21</v>
      </c>
    </row>
    <row r="14" spans="1:14" x14ac:dyDescent="0.25">
      <c r="B14" s="204" t="s">
        <v>268</v>
      </c>
      <c r="C14" s="276">
        <f>VLOOKUP(B14,KPI_Ratios_HUL!$B$4:$H$24,3,FALSE)</f>
        <v>7.1651090342679122E-2</v>
      </c>
      <c r="D14" s="276">
        <f>VLOOKUP(B14,KPI_Ratios_Dabur!$B$4:$H$24,3,FALSE)</f>
        <v>1.4178798711428367E-2</v>
      </c>
      <c r="E14" s="276">
        <f>VLOOKUP(B14,KPI_Ratios_HUL!$B$4:$H$24,4,FALSE)</f>
        <v>0.34517548567135342</v>
      </c>
      <c r="F14" s="276">
        <f>VLOOKUP(B14,KPI_Ratios_Dabur!$B$3:$H$24,4,FALSE)</f>
        <v>3.7233956199165544E-2</v>
      </c>
      <c r="G14" s="276">
        <f>VLOOKUP(B14,KPI_Ratios_HUL!$B$4:$H$24,5,FALSE)</f>
        <v>0.16590110780870035</v>
      </c>
      <c r="H14" s="276">
        <f>VLOOKUP(B14,KPI_Ratios_Dabur!$B$3:$H$24,5,FALSE)</f>
        <v>6.4338028553024854E-2</v>
      </c>
      <c r="I14" s="276">
        <f>VLOOKUP(B14,KPI_Ratios_HUL!$B$4:$H$24,6,FALSE)</f>
        <v>0.10168439716312057</v>
      </c>
      <c r="J14" s="276">
        <f>VLOOKUP(B14,KPI_Ratios_Dabur!$B$3:$H$24,6,FALSE)</f>
        <v>6.8372389798166455E-2</v>
      </c>
      <c r="K14" s="276">
        <f>VLOOKUP(B14,KPI_Ratios_HUL!$B$4:$H$24,7,FALSE)</f>
        <v>5.8280678417026936E-2</v>
      </c>
      <c r="L14" s="276">
        <f>VLOOKUP(B14,KPI_Ratios_Dabur!$B$3:$H$24,7,FALSE)</f>
        <v>2.7031969036662298E-2</v>
      </c>
      <c r="M14" s="299" t="s">
        <v>21</v>
      </c>
      <c r="N14" s="299" t="s">
        <v>21</v>
      </c>
    </row>
    <row r="15" spans="1:14" x14ac:dyDescent="0.25">
      <c r="A15" t="s">
        <v>388</v>
      </c>
      <c r="B15" s="199" t="s">
        <v>269</v>
      </c>
      <c r="C15" s="274"/>
      <c r="D15" s="274"/>
      <c r="E15" s="274"/>
      <c r="F15" s="274"/>
      <c r="G15" s="274"/>
      <c r="H15" s="274"/>
      <c r="I15" s="274"/>
      <c r="J15" s="274"/>
      <c r="K15" s="274"/>
      <c r="L15" s="274"/>
      <c r="M15" s="274"/>
      <c r="N15" s="274"/>
    </row>
    <row r="16" spans="1:14" x14ac:dyDescent="0.25">
      <c r="B16" s="204" t="s">
        <v>270</v>
      </c>
      <c r="C16" s="276">
        <f>VLOOKUP(B16,KPI_Ratios_HUL!$B$4:$H$24,3,FALSE)</f>
        <v>1.6613823715916298E-2</v>
      </c>
      <c r="D16" s="276">
        <f>VLOOKUP(B16,KPI_Ratios_Dabur!$B$4:$H$24,3,FALSE)</f>
        <v>9.2578923762065016E-2</v>
      </c>
      <c r="E16" s="276">
        <f>VLOOKUP(B16,KPI_Ratios_HUL!$B$4:$H$24,4,FALSE)</f>
        <v>0.10586951249090468</v>
      </c>
      <c r="F16" s="276">
        <f>VLOOKUP(B16,KPI_Ratios_Dabur!$B$3:$H$24,4,FALSE)</f>
        <v>7.0327496420619043E-2</v>
      </c>
      <c r="G16" s="276">
        <f>VLOOKUP(B16,KPI_Ratios_HUL!$B$4:$H$24,5,FALSE)</f>
        <v>2.1868578856879272E-2</v>
      </c>
      <c r="H16" s="276">
        <f>VLOOKUP(B16,KPI_Ratios_Dabur!$B$3:$H$24,5,FALSE)</f>
        <v>6.6109799460275162E-2</v>
      </c>
      <c r="I16" s="276">
        <f>VLOOKUP(B16,KPI_Ratios_HUL!$B$4:$H$24,6,FALSE)</f>
        <v>2.1838776050685519E-2</v>
      </c>
      <c r="J16" s="276">
        <f>VLOOKUP(B16,KPI_Ratios_Dabur!$B$3:$H$24,6,FALSE)</f>
        <v>0.12231279350736475</v>
      </c>
      <c r="K16" s="276">
        <f>VLOOKUP(B16,KPI_Ratios_HUL!$B$4:$H$24,7,FALSE)</f>
        <v>2.4721903329242706E-2</v>
      </c>
      <c r="L16" s="276">
        <f>VLOOKUP(B16,KPI_Ratios_Dabur!$B$3:$H$24,7,FALSE)</f>
        <v>0.124323328139911</v>
      </c>
      <c r="M16" s="298" t="s">
        <v>21</v>
      </c>
      <c r="N16" s="298" t="s">
        <v>21</v>
      </c>
    </row>
    <row r="17" spans="1:14" x14ac:dyDescent="0.25">
      <c r="B17" s="204" t="s">
        <v>302</v>
      </c>
      <c r="C17" s="277">
        <f>VLOOKUP(B17,KPI_Ratios_HUL!$B$4:$H$24,3,FALSE)</f>
        <v>268.63636363636363</v>
      </c>
      <c r="D17" s="277">
        <f>VLOOKUP(B17,KPI_Ratios_Dabur!$B$4:$H$24,3,FALSE)</f>
        <v>31.215005035246726</v>
      </c>
      <c r="E17" s="277">
        <f>VLOOKUP(B17,KPI_Ratios_HUL!$B$4:$H$24,4,FALSE)</f>
        <v>80.432203389830505</v>
      </c>
      <c r="F17" s="277">
        <f>VLOOKUP(B17,KPI_Ratios_Dabur!$B$3:$H$24,4,FALSE)</f>
        <v>37.892208316511955</v>
      </c>
      <c r="G17" s="277">
        <f>VLOOKUP(B17,KPI_Ratios_HUL!$B$4:$H$24,5,FALSE)</f>
        <v>93.692307692307693</v>
      </c>
      <c r="H17" s="277">
        <f>VLOOKUP(B17,KPI_Ratios_Dabur!$B$3:$H$24,5,FALSE)</f>
        <v>67.732229795520951</v>
      </c>
      <c r="I17" s="277">
        <f>VLOOKUP(B17,KPI_Ratios_HUL!$B$4:$H$24,6,FALSE)</f>
        <v>113.43396226415095</v>
      </c>
      <c r="J17" s="277">
        <f>VLOOKUP(B17,KPI_Ratios_Dabur!$B$3:$H$24,6,FALSE)</f>
        <v>61.976165803108785</v>
      </c>
      <c r="K17" s="277">
        <f>VLOOKUP(B17,KPI_Ratios_HUL!$B$4:$H$24,7,FALSE)</f>
        <v>118.62280701754386</v>
      </c>
      <c r="L17" s="277">
        <f>VLOOKUP(B17,KPI_Ratios_Dabur!$B$3:$H$24,7,FALSE)</f>
        <v>29.357361963190176</v>
      </c>
      <c r="M17" s="298" t="s">
        <v>21</v>
      </c>
      <c r="N17" s="298" t="s">
        <v>21</v>
      </c>
    </row>
    <row r="18" spans="1:14" x14ac:dyDescent="0.25">
      <c r="B18" s="204" t="s">
        <v>317</v>
      </c>
      <c r="C18" s="275">
        <f>VLOOKUP(B18,KPI_Ratios_HUL!$B$4:$H$24,3,FALSE)</f>
        <v>7.0320468087390628E-3</v>
      </c>
      <c r="D18" s="275">
        <f>VLOOKUP(B18,KPI_Ratios_Dabur!$B$4:$H$24,3,FALSE)</f>
        <v>6.2143222894422423E-2</v>
      </c>
      <c r="E18" s="275">
        <f>VLOOKUP(B18,KPI_Ratios_HUL!$B$4:$H$24,4,FALSE)</f>
        <v>4.3318612613506675E-2</v>
      </c>
      <c r="F18" s="275">
        <f>VLOOKUP(B18,KPI_Ratios_Dabur!$B$3:$H$24,4,FALSE)</f>
        <v>4.9939010114378742E-2</v>
      </c>
      <c r="G18" s="275">
        <f>VLOOKUP(B18,KPI_Ratios_HUL!$B$4:$H$24,5,FALSE)</f>
        <v>1.5169364573788851E-2</v>
      </c>
      <c r="H18" s="275">
        <f>VLOOKUP(B18,KPI_Ratios_Dabur!$B$3:$H$24,5,FALSE)</f>
        <v>4.6930386194320529E-2</v>
      </c>
      <c r="I18" s="275">
        <f>VLOOKUP(B18,KPI_Ratios_HUL!$B$4:$H$24,6,FALSE)</f>
        <v>1.5202008026433343E-2</v>
      </c>
      <c r="J18" s="275">
        <f>VLOOKUP(B18,KPI_Ratios_Dabur!$B$3:$H$24,6,FALSE)</f>
        <v>8.3853431918030241E-2</v>
      </c>
      <c r="K18" s="275">
        <f>VLOOKUP(B18,KPI_Ratios_HUL!$B$4:$H$24,7,FALSE)</f>
        <v>1.7089222433538113E-2</v>
      </c>
      <c r="L18" s="275">
        <f>VLOOKUP(B18,KPI_Ratios_Dabur!$B$3:$H$24,7,FALSE)</f>
        <v>8.5964420181963722E-2</v>
      </c>
      <c r="M18" s="298" t="s">
        <v>21</v>
      </c>
      <c r="N18" s="298" t="s">
        <v>21</v>
      </c>
    </row>
    <row r="19" spans="1:14" x14ac:dyDescent="0.25">
      <c r="A19" t="s">
        <v>388</v>
      </c>
      <c r="B19" s="199" t="s">
        <v>271</v>
      </c>
      <c r="C19" s="278"/>
      <c r="D19" s="278"/>
      <c r="E19" s="278"/>
      <c r="F19" s="278"/>
      <c r="G19" s="278"/>
      <c r="H19" s="278"/>
      <c r="I19" s="278"/>
      <c r="J19" s="278"/>
      <c r="K19" s="278"/>
      <c r="L19" s="274"/>
      <c r="M19" s="274"/>
      <c r="N19" s="274"/>
    </row>
    <row r="20" spans="1:14" x14ac:dyDescent="0.25">
      <c r="B20" s="204" t="s">
        <v>306</v>
      </c>
      <c r="C20" s="277">
        <f>VLOOKUP(B20,KPI_Ratios_HUL!$B$4:$H$24,3,FALSE)</f>
        <v>7.2632199724788675</v>
      </c>
      <c r="D20" s="277">
        <f>VLOOKUP(B20,KPI_Ratios_Dabur!$B$4:$H$24,3,FALSE)</f>
        <v>3.356634111807753</v>
      </c>
      <c r="E20" s="277">
        <f>VLOOKUP(B20,KPI_Ratios_HUL!$B$4:$H$24,4,FALSE)</f>
        <v>6.8372963864444865</v>
      </c>
      <c r="F20" s="277">
        <f>VLOOKUP(B20,KPI_Ratios_Dabur!$B$3:$H$24,4,FALSE)</f>
        <v>3.2396477743367784</v>
      </c>
      <c r="G20" s="277">
        <f>VLOOKUP(B20,KPI_Ratios_HUL!$B$4:$H$24,5,FALSE)</f>
        <v>6.9801449732114715</v>
      </c>
      <c r="H20" s="277">
        <f>VLOOKUP(B20,KPI_Ratios_Dabur!$B$3:$H$24,5,FALSE)</f>
        <v>3.0662427541467956</v>
      </c>
      <c r="I20" s="277">
        <f>VLOOKUP(B20,KPI_Ratios_HUL!$B$4:$H$24,6,FALSE)</f>
        <v>6.7061889250814328</v>
      </c>
      <c r="J20" s="277">
        <f>VLOOKUP(B20,KPI_Ratios_Dabur!$B$3:$H$24,6,FALSE)</f>
        <v>3.0939283803985571</v>
      </c>
      <c r="K20" s="277">
        <f>VLOOKUP(B20,KPI_Ratios_HUL!$B$4:$H$24,7,FALSE)</f>
        <v>7.5993770216844378</v>
      </c>
      <c r="L20" s="277">
        <f>VLOOKUP(B20,KPI_Ratios_Dabur!$B$3:$H$24,7,FALSE)</f>
        <v>3.1856478222976596</v>
      </c>
      <c r="M20" s="219">
        <f t="shared" ref="M20:N23" si="2">_xlfn.RRI(5,C20,K20)</f>
        <v>9.0896664188582221E-3</v>
      </c>
      <c r="N20" s="219">
        <f t="shared" si="2"/>
        <v>-1.0402130347449745E-2</v>
      </c>
    </row>
    <row r="21" spans="1:14" x14ac:dyDescent="0.25">
      <c r="B21" s="204" t="s">
        <v>320</v>
      </c>
      <c r="C21" s="277">
        <f>VLOOKUP(B21,KPI_Ratios_HUL!$B$4:$H$24,3,FALSE)</f>
        <v>25.150351887396035</v>
      </c>
      <c r="D21" s="277">
        <f>VLOOKUP(B21,KPI_Ratios_Dabur!$B$4:$H$24,3,FALSE)</f>
        <v>11.084474292691798</v>
      </c>
      <c r="E21" s="277">
        <f>VLOOKUP(B21,KPI_Ratios_HUL!$B$4:$H$24,4,FALSE)</f>
        <v>26.835075885328838</v>
      </c>
      <c r="F21" s="277">
        <f>VLOOKUP(B21,KPI_Ratios_Dabur!$B$3:$H$24,4,FALSE)</f>
        <v>10.566135542808585</v>
      </c>
      <c r="G21" s="277">
        <f>VLOOKUP(B21,KPI_Ratios_HUL!$B$4:$H$24,5,FALSE)</f>
        <v>32.355005159958722</v>
      </c>
      <c r="H21" s="277">
        <f>VLOOKUP(B21,KPI_Ratios_Dabur!$B$3:$H$24,5,FALSE)</f>
        <v>13.903102212334693</v>
      </c>
      <c r="I21" s="277">
        <f>VLOOKUP(B21,KPI_Ratios_HUL!$B$4:$H$24,6,FALSE)</f>
        <v>26.262393590385578</v>
      </c>
      <c r="J21" s="277">
        <f>VLOOKUP(B21,KPI_Ratios_Dabur!$B$3:$H$24,6,FALSE)</f>
        <v>18.031646146075698</v>
      </c>
      <c r="K21" s="277">
        <f>VLOOKUP(B21,KPI_Ratios_HUL!$B$4:$H$24,7,FALSE)</f>
        <v>22.795860771401692</v>
      </c>
      <c r="L21" s="277">
        <f>VLOOKUP(B21,KPI_Ratios_Dabur!$B$3:$H$24,7,FALSE)</f>
        <v>15.425633821660311</v>
      </c>
      <c r="M21" s="219">
        <f t="shared" si="2"/>
        <v>-1.9466612798788141E-2</v>
      </c>
      <c r="N21" s="219">
        <f t="shared" si="2"/>
        <v>6.8330392030455656E-2</v>
      </c>
    </row>
    <row r="22" spans="1:14" x14ac:dyDescent="0.25">
      <c r="B22" s="204" t="s">
        <v>311</v>
      </c>
      <c r="C22" s="277">
        <f>VLOOKUP(B22,KPI_Ratios_HUL!$B$4:$H$24,3,FALSE)</f>
        <v>0.66151919866444076</v>
      </c>
      <c r="D22" s="277">
        <f>VLOOKUP(B22,KPI_Ratios_Dabur!$B$4:$H$24,3,FALSE)</f>
        <v>0.56039780162261188</v>
      </c>
      <c r="E22" s="277">
        <f>VLOOKUP(B22,KPI_Ratios_HUL!$B$4:$H$24,4,FALSE)</f>
        <v>0.86710535241842479</v>
      </c>
      <c r="F22" s="277">
        <f>VLOOKUP(B22,KPI_Ratios_Dabur!$B$3:$H$24,4,FALSE)</f>
        <v>0.45930323599697714</v>
      </c>
      <c r="G22" s="277">
        <f>VLOOKUP(B22,KPI_Ratios_HUL!$B$4:$H$24,5,FALSE)</f>
        <v>0.87176348166738082</v>
      </c>
      <c r="H22" s="277">
        <f>VLOOKUP(B22,KPI_Ratios_Dabur!$B$3:$H$24,5,FALSE)</f>
        <v>0.57839942779941189</v>
      </c>
      <c r="I22" s="277">
        <f>VLOOKUP(B22,KPI_Ratios_HUL!$B$4:$H$24,6,FALSE)</f>
        <v>1.042081701175154</v>
      </c>
      <c r="J22" s="277">
        <f>VLOOKUP(B22,KPI_Ratios_Dabur!$B$3:$H$24,6,FALSE)</f>
        <v>0.44854965791300233</v>
      </c>
      <c r="K22" s="277">
        <f>VLOOKUP(B22,KPI_Ratios_HUL!$B$4:$H$24,7,FALSE)</f>
        <v>1.2422486857633301</v>
      </c>
      <c r="L22" s="277">
        <f>VLOOKUP(B22,KPI_Ratios_Dabur!$B$3:$H$24,7,FALSE)</f>
        <v>0.50064215994063599</v>
      </c>
      <c r="M22" s="219">
        <f t="shared" si="2"/>
        <v>0.13431380759143541</v>
      </c>
      <c r="N22" s="219">
        <f t="shared" si="2"/>
        <v>-2.2298684984908612E-2</v>
      </c>
    </row>
    <row r="23" spans="1:14" x14ac:dyDescent="0.25">
      <c r="B23" s="204" t="s">
        <v>312</v>
      </c>
      <c r="C23" s="277">
        <f>VLOOKUP(B23,KPI_Ratios_HUL!$B$4:$H$24,3,FALSE)</f>
        <v>2.1545038502644487</v>
      </c>
      <c r="D23" s="277">
        <f>VLOOKUP(B23,KPI_Ratios_Dabur!$B$4:$H$24,3,FALSE)</f>
        <v>0.99578895652828447</v>
      </c>
      <c r="E23" s="277">
        <f>VLOOKUP(B23,KPI_Ratios_HUL!$B$4:$H$24,4,FALSE)</f>
        <v>2.051621886442164</v>
      </c>
      <c r="F23" s="277">
        <f>VLOOKUP(B23,KPI_Ratios_Dabur!$B$3:$H$24,4,FALSE)</f>
        <v>0.97844541936354201</v>
      </c>
      <c r="G23" s="277">
        <f>VLOOKUP(B23,KPI_Ratios_HUL!$B$4:$H$24,5,FALSE)</f>
        <v>1.0578787537959735</v>
      </c>
      <c r="H23" s="277">
        <f>VLOOKUP(B23,KPI_Ratios_Dabur!$B$3:$H$24,5,FALSE)</f>
        <v>0.94664459530501743</v>
      </c>
      <c r="I23" s="277">
        <f>VLOOKUP(B23,KPI_Ratios_HUL!$B$4:$H$24,6,FALSE)</f>
        <v>0.75313410974051154</v>
      </c>
      <c r="J23" s="277">
        <f>VLOOKUP(B23,KPI_Ratios_Dabur!$B$3:$H$24,6,FALSE)</f>
        <v>0.94145253734492051</v>
      </c>
      <c r="K23" s="277">
        <f>VLOOKUP(B23,KPI_Ratios_HUL!$B$4:$H$24,7,FALSE)</f>
        <v>0.84370908888331797</v>
      </c>
      <c r="L23" s="277">
        <f>VLOOKUP(B23,KPI_Ratios_Dabur!$B$3:$H$24,7,FALSE)</f>
        <v>0.88900377425411259</v>
      </c>
      <c r="M23" s="219">
        <f t="shared" si="2"/>
        <v>-0.17097220666888013</v>
      </c>
      <c r="N23" s="219">
        <f t="shared" si="2"/>
        <v>-2.243136291143788E-2</v>
      </c>
    </row>
    <row r="24" spans="1:14" x14ac:dyDescent="0.25">
      <c r="B24" s="204" t="s">
        <v>272</v>
      </c>
      <c r="C24" s="279">
        <f>VLOOKUP(B24,KPI_Ratios_HUL!$B$4:$H$24,3,FALSE)</f>
        <v>-77.250975512774545</v>
      </c>
      <c r="D24" s="279">
        <f>VLOOKUP(B24,KPI_Ratios_Dabur!$B$4:$H$24,3,FALSE)</f>
        <v>19.785106389171872</v>
      </c>
      <c r="E24" s="279">
        <f>VLOOKUP(B24,KPI_Ratios_HUL!$B$4:$H$24,4,FALSE)</f>
        <v>-80.35206549848607</v>
      </c>
      <c r="F24" s="279">
        <f>VLOOKUP(B24,KPI_Ratios_Dabur!$B$3:$H$24,4,FALSE)</f>
        <v>23.720328378418159</v>
      </c>
      <c r="G24" s="279">
        <f>VLOOKUP(B24,KPI_Ratios_HUL!$B$4:$H$24,5,FALSE)</f>
        <v>-71.044958034292307</v>
      </c>
      <c r="H24" s="279">
        <f>VLOOKUP(B24,KPI_Ratios_Dabur!$B$3:$H$24,5,FALSE)</f>
        <v>15.413025608164787</v>
      </c>
      <c r="I24" s="279">
        <f>VLOOKUP(B24,KPI_Ratios_HUL!$B$4:$H$24,6,FALSE)</f>
        <v>-58.399740494503732</v>
      </c>
      <c r="J24" s="279">
        <f>VLOOKUP(B24,KPI_Ratios_Dabur!$B$3:$H$24,6,FALSE)</f>
        <v>10.936766779272617</v>
      </c>
      <c r="K24" s="279">
        <f>VLOOKUP(B24,KPI_Ratios_HUL!$B$4:$H$24,7,FALSE)</f>
        <v>-43.227742971096959</v>
      </c>
      <c r="L24" s="279">
        <f>VLOOKUP(B24,KPI_Ratios_Dabur!$B$3:$H$24,7,FALSE)</f>
        <v>15.830797752584559</v>
      </c>
      <c r="M24" s="298" t="s">
        <v>21</v>
      </c>
      <c r="N24" s="298" t="s">
        <v>21</v>
      </c>
    </row>
    <row r="25" spans="1:14" x14ac:dyDescent="0.25">
      <c r="A25" t="s">
        <v>388</v>
      </c>
      <c r="B25" s="199" t="s">
        <v>321</v>
      </c>
      <c r="C25" s="278"/>
      <c r="D25" s="278"/>
      <c r="E25" s="278"/>
      <c r="F25" s="278"/>
      <c r="G25" s="278"/>
      <c r="H25" s="278"/>
      <c r="I25" s="278"/>
      <c r="J25" s="278"/>
      <c r="K25" s="278"/>
      <c r="L25" s="274"/>
      <c r="M25" s="274"/>
      <c r="N25" s="274"/>
    </row>
    <row r="26" spans="1:14" x14ac:dyDescent="0.25">
      <c r="B26" s="212" t="s">
        <v>45</v>
      </c>
      <c r="C26" s="200">
        <f>KPI_Ratios_HUL!D30</f>
        <v>39310</v>
      </c>
      <c r="D26" s="64">
        <f>KPI_Ratios_Dabur!D30</f>
        <v>8533.0499999999993</v>
      </c>
      <c r="E26" s="200">
        <f>KPI_Ratios_HUL!E30</f>
        <v>39783</v>
      </c>
      <c r="F26" s="64">
        <f>KPI_Ratios_Dabur!E30</f>
        <v>8703.59</v>
      </c>
      <c r="G26" s="200">
        <f>KPI_Ratios_HUL!F30</f>
        <v>47028</v>
      </c>
      <c r="H26" s="64">
        <f>KPI_Ratios_Dabur!F30</f>
        <v>9561.65</v>
      </c>
      <c r="I26" s="200">
        <f>KPI_Ratios_HUL!G30</f>
        <v>52446</v>
      </c>
      <c r="J26" s="64">
        <f>KPI_Ratios_Dabur!G30</f>
        <v>10888.68</v>
      </c>
      <c r="K26" s="200">
        <f>KPI_Ratios_HUL!H30</f>
        <v>60580</v>
      </c>
      <c r="L26" s="64">
        <f>KPI_Ratios_Dabur!H30</f>
        <v>11529.89</v>
      </c>
      <c r="M26" s="219">
        <f>_xlfn.RRI(5,C26,K26)</f>
        <v>9.0348285552941388E-2</v>
      </c>
      <c r="N26" s="219">
        <f t="shared" ref="N26:N33" si="3">_xlfn.RRI(5,D26,L26)</f>
        <v>6.2048071597404775E-2</v>
      </c>
    </row>
    <row r="27" spans="1:14" x14ac:dyDescent="0.25">
      <c r="B27" s="212" t="s">
        <v>273</v>
      </c>
      <c r="C27" s="200">
        <f>KPI_Ratios_HUL!D29</f>
        <v>20836</v>
      </c>
      <c r="D27" s="64">
        <f>KPI_Ratios_Dabur!D29</f>
        <v>4242.079999999999</v>
      </c>
      <c r="E27" s="200">
        <f>KPI_Ratios_HUL!E29</f>
        <v>21524</v>
      </c>
      <c r="F27" s="64">
        <f>KPI_Ratios_Dabur!E29</f>
        <v>4362.3</v>
      </c>
      <c r="G27" s="200">
        <f>KPI_Ratios_HUL!F29</f>
        <v>24880</v>
      </c>
      <c r="H27" s="64">
        <f>KPI_Ratios_Dabur!F29</f>
        <v>4787.74</v>
      </c>
      <c r="I27" s="200">
        <f>KPI_Ratios_HUL!G29</f>
        <v>26711</v>
      </c>
      <c r="J27" s="64">
        <f>KPI_Ratios_Dabur!G29</f>
        <v>5248.9900000000007</v>
      </c>
      <c r="K27" s="200">
        <f>KPI_Ratios_HUL!H29</f>
        <v>28864</v>
      </c>
      <c r="L27" s="64">
        <f>KPI_Ratios_Dabur!H29</f>
        <v>5261.2199999999993</v>
      </c>
      <c r="M27" s="219">
        <f t="shared" ref="M27:M33" si="4">_xlfn.RRI(5,C27,K27)</f>
        <v>6.7353880650948161E-2</v>
      </c>
      <c r="N27" s="219">
        <f t="shared" si="3"/>
        <v>4.4002458982810966E-2</v>
      </c>
    </row>
    <row r="28" spans="1:14" x14ac:dyDescent="0.25">
      <c r="B28" s="203" t="s">
        <v>276</v>
      </c>
      <c r="C28" s="200">
        <f>KPI_Ratios_HUL!D32</f>
        <v>9430</v>
      </c>
      <c r="D28" s="64">
        <f>KPI_Ratios_Dabur!D32</f>
        <v>2036.69</v>
      </c>
      <c r="E28" s="200">
        <f>KPI_Ratios_HUL!E32</f>
        <v>10493</v>
      </c>
      <c r="F28" s="64">
        <f>KPI_Ratios_Dabur!E32</f>
        <v>2097.6300000000024</v>
      </c>
      <c r="G28" s="200">
        <f>KPI_Ratios_HUL!F32</f>
        <v>12036</v>
      </c>
      <c r="H28" s="64">
        <f>KPI_Ratios_Dabur!F32</f>
        <v>2326.9600000000005</v>
      </c>
      <c r="I28" s="200">
        <f>KPI_Ratios_HUL!G32</f>
        <v>13115</v>
      </c>
      <c r="J28" s="64">
        <f>KPI_Ratios_Dabur!G32</f>
        <v>2645.1699999999992</v>
      </c>
      <c r="K28" s="200">
        <f>KPI_Ratios_HUL!H32</f>
        <v>14660</v>
      </c>
      <c r="L28" s="64">
        <f>KPI_Ratios_Dabur!H32</f>
        <v>2607.8799999999992</v>
      </c>
      <c r="M28" s="219">
        <f t="shared" si="4"/>
        <v>9.2256041375121889E-2</v>
      </c>
      <c r="N28" s="219">
        <f t="shared" si="3"/>
        <v>5.0685005797322047E-2</v>
      </c>
    </row>
    <row r="29" spans="1:14" x14ac:dyDescent="0.25">
      <c r="B29" s="212" t="s">
        <v>277</v>
      </c>
      <c r="C29" s="200">
        <f>KPI_Ratios_HUL!D35</f>
        <v>8865</v>
      </c>
      <c r="D29" s="64">
        <f>KPI_Ratios_Dabur!D35</f>
        <v>1859.79</v>
      </c>
      <c r="E29" s="200">
        <f>KPI_Ratios_HUL!E35</f>
        <v>9491</v>
      </c>
      <c r="F29" s="64">
        <f>KPI_Ratios_Dabur!E35</f>
        <v>1877.1800000000023</v>
      </c>
      <c r="G29" s="200">
        <f>KPI_Ratios_HUL!F35</f>
        <v>10962</v>
      </c>
      <c r="H29" s="64">
        <f>KPI_Ratios_Dabur!F35</f>
        <v>2086.8300000000004</v>
      </c>
      <c r="I29" s="200">
        <f>KPI_Ratios_HUL!G35</f>
        <v>12024</v>
      </c>
      <c r="J29" s="64">
        <f>KPI_Ratios_Dabur!G35</f>
        <v>2392.2799999999993</v>
      </c>
      <c r="K29" s="200">
        <f>KPI_Ratios_HUL!H35</f>
        <v>13523</v>
      </c>
      <c r="L29" s="64">
        <f>KPI_Ratios_Dabur!H35</f>
        <v>2296.9199999999992</v>
      </c>
      <c r="M29" s="219">
        <f t="shared" si="4"/>
        <v>8.8125183297602883E-2</v>
      </c>
      <c r="N29" s="219">
        <f>_xlfn.RRI(5,D29,L29)</f>
        <v>4.3125091746772926E-2</v>
      </c>
    </row>
    <row r="30" spans="1:14" x14ac:dyDescent="0.25">
      <c r="B30" s="203" t="s">
        <v>274</v>
      </c>
      <c r="C30" s="200">
        <f>KPI_Ratios_HUL!D38</f>
        <v>6060</v>
      </c>
      <c r="D30" s="64">
        <f>KPI_Ratios_Dabur!D38</f>
        <v>1446.25</v>
      </c>
      <c r="E30" s="200">
        <f>KPI_Ratios_HUL!E38</f>
        <v>6756</v>
      </c>
      <c r="F30" s="64">
        <f>KPI_Ratios_Dabur!E38</f>
        <v>1447.9200000000023</v>
      </c>
      <c r="G30" s="200">
        <f>KPI_Ratios_HUL!F38</f>
        <v>7999</v>
      </c>
      <c r="H30" s="64">
        <f>KPI_Ratios_Dabur!F38</f>
        <v>1694.9500000000005</v>
      </c>
      <c r="I30" s="200">
        <f>KPI_Ratios_HUL!G38</f>
        <v>8892</v>
      </c>
      <c r="J30" s="64">
        <f>KPI_Ratios_Dabur!G38</f>
        <v>1742.2999999999993</v>
      </c>
      <c r="K30" s="200">
        <f>KPI_Ratios_HUL!H38</f>
        <v>10143</v>
      </c>
      <c r="L30" s="64">
        <f>KPI_Ratios_Dabur!H38</f>
        <v>1701.3299999999992</v>
      </c>
      <c r="M30" s="219">
        <f t="shared" si="4"/>
        <v>0.10850781759999473</v>
      </c>
      <c r="N30" s="219">
        <f t="shared" si="3"/>
        <v>3.3020732086568527E-2</v>
      </c>
    </row>
    <row r="31" spans="1:14" x14ac:dyDescent="0.25">
      <c r="B31" s="203" t="s">
        <v>12</v>
      </c>
      <c r="C31" s="200">
        <f>KPI_Ratios_HUL!D46</f>
        <v>18629</v>
      </c>
      <c r="D31" s="64">
        <f>KPI_Ratios_Dabur!D46</f>
        <v>8436.64</v>
      </c>
      <c r="E31" s="200">
        <f>KPI_Ratios_HUL!E46</f>
        <v>20153</v>
      </c>
      <c r="F31" s="64">
        <f>KPI_Ratios_Dabur!E46</f>
        <v>9354.010000000002</v>
      </c>
      <c r="G31" s="200">
        <f>KPI_Ratios_HUL!F46</f>
        <v>68757</v>
      </c>
      <c r="H31" s="64">
        <f>KPI_Ratios_Dabur!F46</f>
        <v>10847.13</v>
      </c>
      <c r="I31" s="200">
        <f>KPI_Ratios_HUL!G46</f>
        <v>70517</v>
      </c>
      <c r="J31" s="64">
        <f>KPI_Ratios_Dabur!G46</f>
        <v>12284.529999999999</v>
      </c>
      <c r="K31" s="200">
        <f>KPI_Ratios_HUL!H46</f>
        <v>73087</v>
      </c>
      <c r="L31" s="64">
        <f>KPI_Ratios_Dabur!H46</f>
        <v>13654.369999999999</v>
      </c>
      <c r="M31" s="219">
        <f t="shared" si="4"/>
        <v>0.31440777268824127</v>
      </c>
      <c r="N31" s="219">
        <f t="shared" si="3"/>
        <v>0.10108394413015653</v>
      </c>
    </row>
    <row r="32" spans="1:14" x14ac:dyDescent="0.25">
      <c r="B32" s="203" t="s">
        <v>275</v>
      </c>
      <c r="C32" s="200">
        <f>KPI_Ratios_HUL!D42</f>
        <v>7885</v>
      </c>
      <c r="D32" s="64">
        <f>KPI_Ratios_Dabur!D42</f>
        <v>5663.06</v>
      </c>
      <c r="E32" s="200">
        <f>KPI_Ratios_HUL!E42</f>
        <v>8246</v>
      </c>
      <c r="F32" s="64">
        <f>KPI_Ratios_Dabur!E42</f>
        <v>6642.21</v>
      </c>
      <c r="G32" s="200">
        <f>KPI_Ratios_HUL!F42</f>
        <v>47694</v>
      </c>
      <c r="H32" s="64">
        <f>KPI_Ratios_Dabur!F42</f>
        <v>7700.2199999999993</v>
      </c>
      <c r="I32" s="200">
        <f>KPI_Ratios_HUL!G42</f>
        <v>49087</v>
      </c>
      <c r="J32" s="64">
        <f>KPI_Ratios_Dabur!G42</f>
        <v>8421.85</v>
      </c>
      <c r="K32" s="200">
        <f>KPI_Ratios_HUL!H42</f>
        <v>50522</v>
      </c>
      <c r="L32" s="64">
        <f>KPI_Ratios_Dabur!H42</f>
        <v>9441.43</v>
      </c>
      <c r="M32" s="219">
        <f t="shared" si="4"/>
        <v>0.44989237989093356</v>
      </c>
      <c r="N32" s="219">
        <f t="shared" si="3"/>
        <v>0.10763666393809435</v>
      </c>
    </row>
    <row r="33" spans="2:14" x14ac:dyDescent="0.25">
      <c r="B33" s="212" t="s">
        <v>299</v>
      </c>
      <c r="C33" s="200">
        <f>KPI_Ratios_HUL!D63</f>
        <v>131</v>
      </c>
      <c r="D33" s="64">
        <f>KPI_Ratios_Dabur!D63</f>
        <v>524.28</v>
      </c>
      <c r="E33" s="200">
        <f>KPI_Ratios_HUL!E63</f>
        <v>873</v>
      </c>
      <c r="F33" s="64">
        <f>KPI_Ratios_Dabur!E63</f>
        <v>467.13</v>
      </c>
      <c r="G33" s="200">
        <f>KPI_Ratios_HUL!F63</f>
        <v>1043</v>
      </c>
      <c r="H33" s="64">
        <f>KPI_Ratios_Dabur!F63</f>
        <v>509.06</v>
      </c>
      <c r="I33" s="200">
        <f>KPI_Ratios_HUL!G63</f>
        <v>1072</v>
      </c>
      <c r="J33" s="64">
        <f>KPI_Ratios_Dabur!G63</f>
        <v>1030.0999999999999</v>
      </c>
      <c r="K33" s="200">
        <f>KPI_Ratios_HUL!H63</f>
        <v>1249</v>
      </c>
      <c r="L33" s="64">
        <f>KPI_Ratios_Dabur!H63</f>
        <v>1173.79</v>
      </c>
      <c r="M33" s="219">
        <f t="shared" si="4"/>
        <v>0.56985025744021378</v>
      </c>
      <c r="N33" s="219">
        <f t="shared" si="3"/>
        <v>0.17491222561262298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2 3 5 2 2 5 4 - d 7 0 5 - 4 0 d e - 8 9 a d - 1 8 b 2 7 f 2 b f 8 b 0 "   x m l n s = " h t t p : / / s c h e m a s . m i c r o s o f t . c o m / D a t a M a s h u p " > A A A A A B g F A A B Q S w M E F A A C A A g A 2 Z X o W u 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2 Z X o 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m V 6 F p Z X m O b D w I A A B w I A A A T A B w A R m 9 y b X V s Y X M v U 2 V j d G l v b j E u b S C i G A A o o B Q A A A A A A A A A A A A A A A A A A A A A A A A A A A D t V F F v 2 j A Q f k f i P 1 j u S 5 A y t L B 1 3 V b x 0 E G r o j K t K r B p K h U y 4 T a 8 O j a y n Y o I 8 d 9 3 J G n j d M 7 2 P K l 5 I X z 3 + b 7 v f J c z E F u u J J k U v 9 F p u 9 V u m T X T s C J X 1 6 P F Q C U b p r l B S p 8 I s O 0 W w W e i U h 0 D I u f b G E T 3 m 9 L 3 S 6 X u g w s u o D t Q 0 o K 0 J q C D j / O Z A W 3 m w / P x e D 5 U c Z o c A v N r r X 6 h n i G v y J n k Z j 2 / n I 3 J g y F D t k w 1 u e C S y Z g z Q S a W W c i P I I + J z H B T p 4 7 k i r P u V p g t 7 Y R E p k K E x O o U O m H h s 1 7 B Y r I G s O i 6 s L + 7 H W H 2 P q 2 T a H j F 5 a p P c y 6 9 2 9 8 O m W V 3 Z b 4 j O l g z + R P v Z p p t g G K q K V t i y V P N p P m h d D J Q I k 3 k I W g C n 3 i 4 2 9 G C E 1 G 0 i j x i Y W v 3 I X n E e 4 8 4 k 5 k D v / H D b / 3 w s R 9 + 5 4 d P / P B 7 P / z B D 0 e v G / C o A W 8 o N G q o N G o o N a r V u u 8 8 d Q q H L F E W W 3 U J b I V D W H W r j J R 4 8 K y p V Y a Z 3 P C H P E U h 5 a Q o Q 1 / s G n Q Z D D y S B 5 u f w W o e U 7 R M z y y + L l M L G K B f m U h d t c l G c F s q k W V G h i B 4 w i 3 o S j W n F I z A Z y 9 0 F X I y H i 9 O T X H K P m V P O Q O 6 Q O l d x e 8 e 2 u T 8 7 V H n K t 3 7 i f 4 x 9 X 8 r 5 D D 9 d c X 6 F + D K u z H H y g 1 I l v g 6 U g S q X t Q 9 / 6 l M 8 0 9 T Z t S j T L 8 D 0 x R l 2 y 0 u m 5 T d T X n 0 b I m Q o N e h L w v z Z W H + B w v T n f F a s 0 5 / A 1 B L A Q I t A B Q A A g A I A N m V 6 F r k l j + w p w A A A P k A A A A S A A A A A A A A A A A A A A A A A A A A A A B D b 2 5 m a W c v U G F j a 2 F n Z S 5 4 b W x Q S w E C L Q A U A A I A C A D Z l e h a D 8 r p q 6 Q A A A D p A A A A E w A A A A A A A A A A A A A A A A D z A A A A W 0 N v b n R l b n R f V H l w Z X N d L n h t b F B L A Q I t A B Q A A g A I A N m V 6 F p Z X m O b D w I A A B w I A A A T A A A A A A A A A A A A A A A A A O Q B A A B G b 3 J t d W x h c y 9 T Z W N 0 a W 9 u M S 5 t U E s F B g A A A A A D A A M A w g A A A E A E 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j o d A A A A A A A A G B 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L U E l f Q 2 9 t c G F y a X N v b j 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l J l b G F 0 a W 9 u c 2 h p c E l u Z m 9 D b 2 5 0 Y W l u Z X I i I F Z h b H V l P S J z e y Z x d W 9 0 O 2 N v b H V t b k N v d W 5 0 J n F 1 b 3 Q 7 O j Q s J n F 1 b 3 Q 7 a 2 V 5 Q 2 9 s d W 1 u T m F t Z X M m c X V v d D s 6 W 1 0 s J n F 1 b 3 Q 7 c X V l c n l S Z W x h d G l v b n N o a X B z J n F 1 b 3 Q 7 O l t d L C Z x d W 9 0 O 2 N v b H V t b k l k Z W 5 0 a X R p Z X M m c X V v d D s 6 W y Z x d W 9 0 O 1 N l Y 3 R p b 2 4 x L 0 t Q S V 9 D b 2 1 w Y X J p c 2 9 u L 1 V u c G l 2 b 3 R l Z C B D b 2 x 1 b W 5 z L n t N Z X R y a W M s M H 0 m c X V v d D s s J n F 1 b 3 Q 7 U 2 V j d G l v b j E v S 1 B J X 0 N v b X B h c m l z b 2 4 v Q 2 h h b m d l Z C B U e X B l M S 5 7 Q X R 0 c m l i d X R l L j E s M X 0 m c X V v d D s s J n F 1 b 3 Q 7 U 2 V j d G l v b j E v S 1 B J X 0 N v b X B h c m l z b 2 4 v Q 2 h h b m d l Z C B U e X B l M S 5 7 Q X R 0 c m l i d X R l L j I s M n 0 m c X V v d D s s J n F 1 b 3 Q 7 U 2 V j d G l v b j E v S 1 B J X 0 N v b X B h c m l z b 2 4 v V W 5 w a X Z v d G V k I E N v b H V t b n M u e 1 Z h b H V l L D J 9 J n F 1 b 3 Q 7 X S w m c X V v d D t D b 2 x 1 b W 5 D b 3 V u d C Z x d W 9 0 O z o 0 L C Z x d W 9 0 O 0 t l e U N v b H V t b k 5 h b W V z J n F 1 b 3 Q 7 O l t d L C Z x d W 9 0 O 0 N v b H V t b k l k Z W 5 0 a X R p Z X M m c X V v d D s 6 W y Z x d W 9 0 O 1 N l Y 3 R p b 2 4 x L 0 t Q S V 9 D b 2 1 w Y X J p c 2 9 u L 1 V u c G l 2 b 3 R l Z C B D b 2 x 1 b W 5 z L n t N Z X R y a W M s M H 0 m c X V v d D s s J n F 1 b 3 Q 7 U 2 V j d G l v b j E v S 1 B J X 0 N v b X B h c m l z b 2 4 v Q 2 h h b m d l Z C B U e X B l M S 5 7 Q X R 0 c m l i d X R l L j E s M X 0 m c X V v d D s s J n F 1 b 3 Q 7 U 2 V j d G l v b j E v S 1 B J X 0 N v b X B h c m l z b 2 4 v Q 2 h h b m d l Z C B U e X B l M S 5 7 Q X R 0 c m l i d X R l L j I s M n 0 m c X V v d D s s J n F 1 b 3 Q 7 U 2 V j d G l v b j E v S 1 B J X 0 N v b X B h c m l z b 2 4 v V W 5 w a X Z v d G V k I E N v b H V t b n M u e 1 Z h b H V l L D J 9 J n F 1 b 3 Q 7 X S w m c X V v d D t S Z W x h d G l v b n N o a X B J b m Z v J n F 1 b 3 Q 7 O l t d f S I g L z 4 8 R W 5 0 c n k g V H l w Z T 0 i R m l s b E x h c 3 R V c G R h d G V k I i B W Y W x 1 Z T 0 i Z D I w M j U t M D c t M D h U M T M 6 M T M 6 N T A u N T Y x O D A z N 1 o i I C 8 + P E V u d H J 5 I F R 5 c G U 9 I k Z p b G x F c n J v c k N v Z G U i I F Z h b H V l P S J z V W 5 r b m 9 3 b i I g L z 4 8 R W 5 0 c n k g V H l w Z T 0 i R m l s b E N v b H V t b k 5 h b W V z I i B W Y W x 1 Z T 0 i c 1 s m c X V v d D t N Z X R y a W M m c X V v d D s s J n F 1 b 3 Q 7 Q 2 9 t c G F u e S Z x d W 9 0 O y w m c X V v d D t Z Z W F y J n F 1 b 3 Q 7 L C Z x d W 9 0 O 1 Z h b H V l J n F 1 b 3 Q 7 X S I g L z 4 8 R W 5 0 c n k g V H l w Z T 0 i R m l s b E N v b H V t b l R 5 c G V z I i B W Y W x 1 Z T 0 i c 0 J n W U d B Q T 0 9 I i A v P j x F b n R y e S B U e X B l P S J G a W x s R X J y b 3 J D b 3 V u d C I g V m F s d W U 9 I m w w I i A v P j x F b n R y e S B U e X B l P S J G a W x s Q 2 9 1 b n Q i I F Z h b H V l P S J s M j E 2 I i A v P j x F b n R y e S B U e X B l P S J G a W x s U 3 R h d H V z I i B W Y W x 1 Z T 0 i c 0 N v b X B s Z X R l I i A v P j x F b n R y e S B U e X B l P S J G a W x s Z W R D b 2 1 w b G V 0 Z V J l c 3 V s d F R v V 2 9 y a 3 N o Z W V 0 I i B W Y W x 1 Z T 0 i b D E i I C 8 + P E V u d H J 5 I F R 5 c G U 9 I k F k Z G V k V G 9 E Y X R h T W 9 k Z W w i I F Z h b H V l P S J s M C I g L z 4 8 R W 5 0 c n k g V H l w Z T 0 i U m V j b 3 Z l c n l U Y X J n Z X R T a G V l d C I g V m F s d W U 9 I n N T a G V l d D U i I C 8 + P E V u d H J 5 I F R 5 c G U 9 I l J l Y 2 9 2 Z X J 5 V G F y Z 2 V 0 Q 2 9 s d W 1 u I i B W Y W x 1 Z T 0 i b D E i I C 8 + P E V u d H J 5 I F R 5 c G U 9 I l J l Y 2 9 2 Z X J 5 V G F y Z 2 V 0 U m 9 3 I i B W Y W x 1 Z T 0 i b D E i I C 8 + P E V u d H J 5 I F R 5 c G U 9 I k 5 h b W V V c G R h d G V k Q W Z 0 Z X J G a W x s I i B W Y W x 1 Z T 0 i b D A i I C 8 + P E V u d H J 5 I F R 5 c G U 9 I k J 1 Z m Z l c k 5 l e H R S Z W Z y Z X N o I i B W Y W x 1 Z T 0 i b D E i I C 8 + P E V u d H J 5 I F R 5 c G U 9 I l F 1 Z X J 5 S U Q i I F Z h b H V l P S J z M T R i N G N k Z D I t O D U z Z i 0 0 N m M y L T k 2 Z j g t O T A 0 M j R k Y j d l O G Q 4 I i A v P j w v U 3 R h Y m x l R W 5 0 c m l l c z 4 8 L 0 l 0 Z W 0 + P E l 0 Z W 0 + P E l 0 Z W 1 M b 2 N h d G l v b j 4 8 S X R l b V R 5 c G U + R m 9 y b X V s Y T w v S X R l b V R 5 c G U + P E l 0 Z W 1 Q Y X R o P l N l Y 3 R p b 2 4 x L 0 t Q S V 9 D b 2 1 w Y X J p c 2 9 u L 1 N v d X J j Z T w v S X R l b V B h d G g + P C 9 J d G V t T G 9 j Y X R p b 2 4 + P F N 0 Y W J s Z U V u d H J p Z X M g L z 4 8 L 0 l 0 Z W 0 + P E l 0 Z W 0 + P E l 0 Z W 1 M b 2 N h d G l v b j 4 8 S X R l b V R 5 c G U + R m 9 y b X V s Y T w v S X R l b V R 5 c G U + P E l 0 Z W 1 Q Y X R o P l N l Y 3 R p b 2 4 x L 0 t Q S V 9 D b 2 1 w Y X J p c 2 9 u L 0 t Q S V 9 D b 2 1 w Y X J p c 2 9 u X 1 N o Z W V 0 P C 9 J d G V t U G F 0 a D 4 8 L 0 l 0 Z W 1 M b 2 N h d G l v b j 4 8 U 3 R h Y m x l R W 5 0 c m l l c y A v P j w v S X R l b T 4 8 S X R l b T 4 8 S X R l b U x v Y 2 F 0 a W 9 u P j x J d G V t V H l w Z T 5 G b 3 J t d W x h P C 9 J d G V t V H l w Z T 4 8 S X R l b V B h d G g + U 2 V j d G l v b j E v S 1 B J X 0 N v b X B h c m l z b 2 4 v Q 2 h h b m d l Z C U y M F R 5 c G U 8 L 0 l 0 Z W 1 Q Y X R o P j w v S X R l b U x v Y 2 F 0 a W 9 u P j x T d G F i b G V F b n R y a W V z I C 8 + P C 9 J d G V t P j x J d G V t P j x J d G V t T G 9 j Y X R p b 2 4 + P E l 0 Z W 1 U e X B l P k Z v c m 1 1 b G E 8 L 0 l 0 Z W 1 U e X B l P j x J d G V t U G F 0 a D 5 T Z W N 0 a W 9 u M S 9 L U E l f Q 2 9 t c G F y a X N v b i 9 Q c m 9 t b 3 R l Z C U y M E h l Y W R l c n M 8 L 0 l 0 Z W 1 Q Y X R o P j w v S X R l b U x v Y 2 F 0 a W 9 u P j x T d G F i b G V F b n R y a W V z I C 8 + P C 9 J d G V t P j x J d G V t P j x J d G V t T G 9 j Y X R p b 2 4 + P E l 0 Z W 1 U e X B l P k Z v c m 1 1 b G E 8 L 0 l 0 Z W 1 U e X B l P j x J d G V t U G F 0 a D 5 T Z W N 0 a W 9 u M S 9 L U E l f Q 2 9 t c G F y a X N v b i 9 V b n B p d m 9 0 Z W Q l M j B D b 2 x 1 b W 5 z P C 9 J d G V t U G F 0 a D 4 8 L 0 l 0 Z W 1 M b 2 N h d G l v b j 4 8 U 3 R h Y m x l R W 5 0 c m l l c y A v P j w v S X R l b T 4 8 S X R l b T 4 8 S X R l b U x v Y 2 F 0 a W 9 u P j x J d G V t V H l w Z T 5 G b 3 J t d W x h P C 9 J d G V t V H l w Z T 4 8 S X R l b V B h d G g + U 2 V j d G l v b j E v S 1 B J X 0 N v b X B h c m l z b 2 4 v U 3 B s a X Q l M j B D b 2 x 1 b W 4 l M j B i e S U y M E R l b G l t a X R l c j w v S X R l b V B h d G g + P C 9 J d G V t T G 9 j Y X R p b 2 4 + P F N 0 Y W J s Z U V u d H J p Z X M g L z 4 8 L 0 l 0 Z W 0 + P E l 0 Z W 0 + P E l 0 Z W 1 M b 2 N h d G l v b j 4 8 S X R l b V R 5 c G U + R m 9 y b X V s Y T w v S X R l b V R 5 c G U + P E l 0 Z W 1 Q Y X R o P l N l Y 3 R p b 2 4 x L 0 t Q S V 9 D b 2 1 w Y X J p c 2 9 u L 0 N o Y W 5 n Z W Q l M j B U e X B l M T w v S X R l b V B h d G g + P C 9 J d G V t T G 9 j Y X R p b 2 4 + P F N 0 Y W J s Z U V u d H J p Z X M g L z 4 8 L 0 l 0 Z W 0 + P E l 0 Z W 0 + P E l 0 Z W 1 M b 2 N h d G l v b j 4 8 S X R l b V R 5 c G U + R m 9 y b X V s Y T w v S X R l b V R 5 c G U + P E l 0 Z W 1 Q Y X R o P l N l Y 3 R p b 2 4 x L 0 t Q S V 9 D b 2 1 w Y X J p c 2 9 u L 1 J l b m F t Z W Q l M j B D b 2 x 1 b W 5 z P C 9 J d G V t U G F 0 a D 4 8 L 0 l 0 Z W 1 M b 2 N h d G l v b j 4 8 U 3 R h Y m x l R W 5 0 c m l l c y A v P j w v S X R l b T 4 8 S X R l b T 4 8 S X R l b U x v Y 2 F 0 a W 9 u P j x J d G V t V H l w Z T 5 G b 3 J t d W x h P C 9 J d G V t V H l w Z T 4 8 S X R l b V B h d G g + U 2 V j d G l v b j E v S 1 B J X 0 N v b X B h c m l z b 2 4 l M j A o M i k 8 L 0 l 0 Z W 1 Q Y X R o P j w v S X R l b U x v Y 2 F 0 a W 9 u P j x T d G F i b G V F b n R y a W V z P j x F b n R y e S B U e X B l P S J J c 1 B y a X Z h d G U i I F Z h b H V l P S J s M C I g L z 4 8 R W 5 0 c n k g V H l w Z T 0 i R m l s b E V u Y W J s Z W Q i I F Z h b H V l P S J s M C I g L z 4 8 R W 5 0 c n k g V H l w Z T 0 i R m l s b F R v R G F 0 Y U 1 v Z G V s R W 5 h Y m x l Z C I g V m F s d W U 9 I m w w I i A v P j x F b n R y e S B U e X B l P S J G a W x s U 3 R h d H V z I i B W Y W x 1 Z T 0 i c 0 N v b X B s Z X R l I i A v P j x F b n R y e S B U e X B l P S J G a W x s Q 2 9 1 b n Q i I F Z h b H V l P S J s M z I i I C 8 + P E V u d H J 5 I F R 5 c G U 9 I k Z p b G x F c n J v c k N v d W 5 0 I i B W Y W x 1 Z T 0 i b D A i I C 8 + P E V u d H J 5 I F R 5 c G U 9 I k Z p b G x D b 2 x 1 b W 5 U e X B l c y I g V m F s d W U 9 I n N C Z 0 F B Q U F B Q U F B Q U F B Q U F B Q U F B Q 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1 0 i I C 8 + P E V u d H J 5 I F R 5 c G U 9 I k Z p b G x F c n J v c k N v Z G U i I F Z h b H V l P S J z V W 5 r b m 9 3 b i I g L z 4 8 R W 5 0 c n k g V H l w Z T 0 i R m l s b E x h c 3 R V c G R h d G V k I i B W Y W x 1 Z T 0 i Z D I w M j U t M D c t M D h U M T M 6 M T Q 6 N T M u M T M w N T Y 0 N l o i I C 8 + P E V u d H J 5 I F R 5 c G U 9 I k Z p b G x l Z E N v b X B s Z X R l U m V z d W x 0 V G 9 X b 3 J r c 2 h l Z X Q i I F Z h b H V l P S J s M S I g L z 4 8 R W 5 0 c n k g V H l w Z T 0 i Q W R k Z W R U b 0 R h d G F N b 2 R l b C I g V m F s d W U 9 I m w w I i A v P j x F b n R y e S B U e X B l P S J S Z W N v d m V y e V R h c m d l d F N o Z W V 0 I i B W Y W x 1 Z T 0 i c 1 N o Z W V 0 N i 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M T U s J n F 1 b 3 Q 7 a 2 V 5 Q 2 9 s d W 1 u T m F t Z X M m c X V v d D s 6 W 1 0 s J n F 1 b 3 Q 7 c X V l c n l S Z W x h d G l v b n N o a X B z J n F 1 b 3 Q 7 O l t d L C Z x d W 9 0 O 2 N v b H V t b k l k Z W 5 0 a X R p Z X M m c X V v d D s 6 W y Z x d W 9 0 O 1 N l Y 3 R p b 2 4 x L 0 t Q S V 9 D b 2 1 w Y X J p c 2 9 u I C g y K S 9 D a G F u Z 2 V k I F R 5 c G U u e 0 N v b H V t b j E s M H 0 m c X V v d D s s J n F 1 b 3 Q 7 U 2 V j d G l v b j E v S 1 B J X 0 N v b X B h c m l z b 2 4 g K D I p L 0 N o Y W 5 n Z W Q g V H l w Z S 5 7 Q 2 9 s d W 1 u M i w x f S Z x d W 9 0 O y w m c X V v d D t T Z W N 0 a W 9 u M S 9 L U E l f Q 2 9 t c G F y a X N v b i A o M i k v Q 2 h h b m d l Z C B U e X B l L n t D b 2 x 1 b W 4 z L D J 9 J n F 1 b 3 Q 7 L C Z x d W 9 0 O 1 N l Y 3 R p b 2 4 x L 0 t Q S V 9 D b 2 1 w Y X J p c 2 9 u I C g y K S 9 D a G F u Z 2 V k I F R 5 c G U u e 0 N v b H V t b j Q s M 3 0 m c X V v d D s s J n F 1 b 3 Q 7 U 2 V j d G l v b j E v S 1 B J X 0 N v b X B h c m l z b 2 4 g K D I p L 0 N o Y W 5 n Z W Q g V H l w Z S 5 7 Q 2 9 s d W 1 u N S w 0 f S Z x d W 9 0 O y w m c X V v d D t T Z W N 0 a W 9 u M S 9 L U E l f Q 2 9 t c G F y a X N v b i A o M i k v Q 2 h h b m d l Z C B U e X B l L n t D b 2 x 1 b W 4 2 L D V 9 J n F 1 b 3 Q 7 L C Z x d W 9 0 O 1 N l Y 3 R p b 2 4 x L 0 t Q S V 9 D b 2 1 w Y X J p c 2 9 u I C g y K S 9 D a G F u Z 2 V k I F R 5 c G U u e 0 N v b H V t b j c s N n 0 m c X V v d D s s J n F 1 b 3 Q 7 U 2 V j d G l v b j E v S 1 B J X 0 N v b X B h c m l z b 2 4 g K D I p L 0 N o Y W 5 n Z W Q g V H l w Z S 5 7 Q 2 9 s d W 1 u O C w 3 f S Z x d W 9 0 O y w m c X V v d D t T Z W N 0 a W 9 u M S 9 L U E l f Q 2 9 t c G F y a X N v b i A o M i k v Q 2 h h b m d l Z C B U e X B l L n t D b 2 x 1 b W 4 5 L D h 9 J n F 1 b 3 Q 7 L C Z x d W 9 0 O 1 N l Y 3 R p b 2 4 x L 0 t Q S V 9 D b 2 1 w Y X J p c 2 9 u I C g y K S 9 D a G F u Z 2 V k I F R 5 c G U u e 0 N v b H V t b j E w L D l 9 J n F 1 b 3 Q 7 L C Z x d W 9 0 O 1 N l Y 3 R p b 2 4 x L 0 t Q S V 9 D b 2 1 w Y X J p c 2 9 u I C g y K S 9 D a G F u Z 2 V k I F R 5 c G U u e 0 N v b H V t b j E x L D E w f S Z x d W 9 0 O y w m c X V v d D t T Z W N 0 a W 9 u M S 9 L U E l f Q 2 9 t c G F y a X N v b i A o M i k v Q 2 h h b m d l Z C B U e X B l L n t D b 2 x 1 b W 4 x M i w x M X 0 m c X V v d D s s J n F 1 b 3 Q 7 U 2 V j d G l v b j E v S 1 B J X 0 N v b X B h c m l z b 2 4 g K D I p L 0 N o Y W 5 n Z W Q g V H l w Z S 5 7 Q 2 9 s d W 1 u M T M s M T J 9 J n F 1 b 3 Q 7 L C Z x d W 9 0 O 1 N l Y 3 R p b 2 4 x L 0 t Q S V 9 D b 2 1 w Y X J p c 2 9 u I C g y K S 9 D a G F u Z 2 V k I F R 5 c G U u e 0 N v b H V t b j E 0 L D E z f S Z x d W 9 0 O y w m c X V v d D t T Z W N 0 a W 9 u M S 9 L U E l f Q 2 9 t c G F y a X N v b i A o M i k v Q 2 h h b m d l Z C B U e X B l L n t D b 2 x 1 b W 4 x N S w x N H 0 m c X V v d D t d L C Z x d W 9 0 O 0 N v b H V t b k N v d W 5 0 J n F 1 b 3 Q 7 O j E 1 L C Z x d W 9 0 O 0 t l e U N v b H V t b k 5 h b W V z J n F 1 b 3 Q 7 O l t d L C Z x d W 9 0 O 0 N v b H V t b k l k Z W 5 0 a X R p Z X M m c X V v d D s 6 W y Z x d W 9 0 O 1 N l Y 3 R p b 2 4 x L 0 t Q S V 9 D b 2 1 w Y X J p c 2 9 u I C g y K S 9 D a G F u Z 2 V k I F R 5 c G U u e 0 N v b H V t b j E s M H 0 m c X V v d D s s J n F 1 b 3 Q 7 U 2 V j d G l v b j E v S 1 B J X 0 N v b X B h c m l z b 2 4 g K D I p L 0 N o Y W 5 n Z W Q g V H l w Z S 5 7 Q 2 9 s d W 1 u M i w x f S Z x d W 9 0 O y w m c X V v d D t T Z W N 0 a W 9 u M S 9 L U E l f Q 2 9 t c G F y a X N v b i A o M i k v Q 2 h h b m d l Z C B U e X B l L n t D b 2 x 1 b W 4 z L D J 9 J n F 1 b 3 Q 7 L C Z x d W 9 0 O 1 N l Y 3 R p b 2 4 x L 0 t Q S V 9 D b 2 1 w Y X J p c 2 9 u I C g y K S 9 D a G F u Z 2 V k I F R 5 c G U u e 0 N v b H V t b j Q s M 3 0 m c X V v d D s s J n F 1 b 3 Q 7 U 2 V j d G l v b j E v S 1 B J X 0 N v b X B h c m l z b 2 4 g K D I p L 0 N o Y W 5 n Z W Q g V H l w Z S 5 7 Q 2 9 s d W 1 u N S w 0 f S Z x d W 9 0 O y w m c X V v d D t T Z W N 0 a W 9 u M S 9 L U E l f Q 2 9 t c G F y a X N v b i A o M i k v Q 2 h h b m d l Z C B U e X B l L n t D b 2 x 1 b W 4 2 L D V 9 J n F 1 b 3 Q 7 L C Z x d W 9 0 O 1 N l Y 3 R p b 2 4 x L 0 t Q S V 9 D b 2 1 w Y X J p c 2 9 u I C g y K S 9 D a G F u Z 2 V k I F R 5 c G U u e 0 N v b H V t b j c s N n 0 m c X V v d D s s J n F 1 b 3 Q 7 U 2 V j d G l v b j E v S 1 B J X 0 N v b X B h c m l z b 2 4 g K D I p L 0 N o Y W 5 n Z W Q g V H l w Z S 5 7 Q 2 9 s d W 1 u O C w 3 f S Z x d W 9 0 O y w m c X V v d D t T Z W N 0 a W 9 u M S 9 L U E l f Q 2 9 t c G F y a X N v b i A o M i k v Q 2 h h b m d l Z C B U e X B l L n t D b 2 x 1 b W 4 5 L D h 9 J n F 1 b 3 Q 7 L C Z x d W 9 0 O 1 N l Y 3 R p b 2 4 x L 0 t Q S V 9 D b 2 1 w Y X J p c 2 9 u I C g y K S 9 D a G F u Z 2 V k I F R 5 c G U u e 0 N v b H V t b j E w L D l 9 J n F 1 b 3 Q 7 L C Z x d W 9 0 O 1 N l Y 3 R p b 2 4 x L 0 t Q S V 9 D b 2 1 w Y X J p c 2 9 u I C g y K S 9 D a G F u Z 2 V k I F R 5 c G U u e 0 N v b H V t b j E x L D E w f S Z x d W 9 0 O y w m c X V v d D t T Z W N 0 a W 9 u M S 9 L U E l f Q 2 9 t c G F y a X N v b i A o M i k v Q 2 h h b m d l Z C B U e X B l L n t D b 2 x 1 b W 4 x M i w x M X 0 m c X V v d D s s J n F 1 b 3 Q 7 U 2 V j d G l v b j E v S 1 B J X 0 N v b X B h c m l z b 2 4 g K D I p L 0 N o Y W 5 n Z W Q g V H l w Z S 5 7 Q 2 9 s d W 1 u M T M s M T J 9 J n F 1 b 3 Q 7 L C Z x d W 9 0 O 1 N l Y 3 R p b 2 4 x L 0 t Q S V 9 D b 2 1 w Y X J p c 2 9 u I C g y K S 9 D a G F u Z 2 V k I F R 5 c G U u e 0 N v b H V t b j E 0 L D E z f S Z x d W 9 0 O y w m c X V v d D t T Z W N 0 a W 9 u M S 9 L U E l f Q 2 9 t c G F y a X N v b i A o M i k v Q 2 h h b m d l Z C B U e X B l L n t D b 2 x 1 b W 4 x N S w x N H 0 m c X V v d D t d L C Z x d W 9 0 O 1 J l b G F 0 a W 9 u c 2 h p c E l u Z m 8 m c X V v d D s 6 W 1 1 9 I i A v P j x F b n R y e S B U e X B l P S J C d W Z m Z X J O Z X h 0 U m V m c m V z a C I g V m F s d W U 9 I m w x I i A v P j w v U 3 R h Y m x l R W 5 0 c m l l c z 4 8 L 0 l 0 Z W 0 + P E l 0 Z W 0 + P E l 0 Z W 1 M b 2 N h d G l v b j 4 8 S X R l b V R 5 c G U + R m 9 y b X V s Y T w v S X R l b V R 5 c G U + P E l 0 Z W 1 Q Y X R o P l N l Y 3 R p b 2 4 x L 0 t Q S V 9 D b 2 1 w Y X J p c 2 9 u J T I w K D I p L 1 N v d X J j Z T w v S X R l b V B h d G g + P C 9 J d G V t T G 9 j Y X R p b 2 4 + P F N 0 Y W J s Z U V u d H J p Z X M g L z 4 8 L 0 l 0 Z W 0 + P E l 0 Z W 0 + P E l 0 Z W 1 M b 2 N h d G l v b j 4 8 S X R l b V R 5 c G U + R m 9 y b X V s Y T w v S X R l b V R 5 c G U + P E l 0 Z W 1 Q Y X R o P l N l Y 3 R p b 2 4 x L 0 t Q S V 9 D b 2 1 w Y X J p c 2 9 u J T I w K D I p L 0 t Q S V 9 D b 2 1 w Y X J p c 2 9 u X 1 N o Z W V 0 P C 9 J d G V t U G F 0 a D 4 8 L 0 l 0 Z W 1 M b 2 N h d G l v b j 4 8 U 3 R h Y m x l R W 5 0 c m l l c y A v P j w v S X R l b T 4 8 S X R l b T 4 8 S X R l b U x v Y 2 F 0 a W 9 u P j x J d G V t V H l w Z T 5 G b 3 J t d W x h P C 9 J d G V t V H l w Z T 4 8 S X R l b V B h d G g + U 2 V j d G l v b j E v S 1 B J X 0 N v b X B h c m l z b 2 4 l M j A o M i k v Q 2 h h b m d l Z C U y M F R 5 c G U 8 L 0 l 0 Z W 1 Q Y X R o P j w v S X R l b U x v Y 2 F 0 a W 9 u P j x T d G F i b G V F b n R y a W V z I C 8 + P C 9 J d G V t P j w v S X R l b X M + P C 9 M b 2 N h b F B h Y 2 t h Z 2 V N Z X R h Z G F 0 Y U Z p b G U + F g A A A F B L B Q Y A A A A A A A A A A A A A A A A A A A A A A A A m A Q A A A Q A A A N C M n d 8 B F d E R j H o A w E / C l + s B A A A A q L Z c B N 7 y I 0 q v 5 D z Q n v n t 9 A A A A A A C A A A A A A A Q Z g A A A A E A A C A A A A A j a l 6 k B H 2 e u v H Y r j 9 j M c r 7 Y T 9 0 T i f p V K R N p t 4 K U R W R X g A A A A A O g A A A A A I A A C A A A A A 4 U c b Y I d o p b q 5 P Z Z e Z 1 z 5 Q B 6 6 0 G C k j O O G s I x l U d 8 R D 8 F A A A A D 8 B i Y 6 W H e c g C R O 6 B F m I M z R m H d M o d p 0 P 0 V J 4 w 7 J F H g P Q i e h L C a b o Z J v R Y i 1 Y P y c S S e b S Q v j W u 1 Z Y i N G Q f N N N s H 9 U 6 z C 2 P R Z L o V 0 Q K Q Y O C i 4 t k A A A A A x v P q b h A 6 s T W K D C d 6 Q + i M w O C T d v c q o + f b 1 L B A Q R b r Q m F G O b w i O S 3 s L 6 0 / 3 K k R S j 2 l G J v 7 O E G B 6 j g X C c H K u V J w v < / D a t a M a s h u p > 
</file>

<file path=customXml/itemProps1.xml><?xml version="1.0" encoding="utf-8"?>
<ds:datastoreItem xmlns:ds="http://schemas.openxmlformats.org/officeDocument/2006/customXml" ds:itemID="{DEB2478C-DA2E-4AA2-9290-CDB10BB546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HUL_IS</vt:lpstr>
      <vt:lpstr>HUL_BS</vt:lpstr>
      <vt:lpstr>HUL_CFS</vt:lpstr>
      <vt:lpstr>DABUR_IS</vt:lpstr>
      <vt:lpstr>DABUR_BS</vt:lpstr>
      <vt:lpstr> DABUR_CFS</vt:lpstr>
      <vt:lpstr>KPI_Ratios_HUL</vt:lpstr>
      <vt:lpstr>KPI_Ratios_Dabur</vt:lpstr>
      <vt:lpstr>KPI_Comparison</vt:lpstr>
      <vt:lpstr>Horizontal_Analysis</vt:lpstr>
      <vt:lpstr>Vertical Analysis</vt:lpstr>
      <vt:lpstr>DuPont Analysis</vt:lpstr>
      <vt:lpstr>PB_KPI_Analysis</vt:lpstr>
      <vt:lpstr>PB_CAGR_Analysis</vt:lpstr>
      <vt:lpstr>PB_Horizontal_Analysis</vt:lpstr>
      <vt:lpstr>PB_Vertical_Analysis</vt:lpstr>
      <vt:lpstr>PB_DuPont_Analysis</vt:lpstr>
      <vt:lpstr>Assumptions_&amp;_Adjustments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cp:lastPrinted>2025-07-20T07:05:49Z</cp:lastPrinted>
  <dcterms:created xsi:type="dcterms:W3CDTF">2025-06-30T07:02:12Z</dcterms:created>
  <dcterms:modified xsi:type="dcterms:W3CDTF">2025-07-31T15:27:46Z</dcterms:modified>
</cp:coreProperties>
</file>