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 TM\Downloads\"/>
    </mc:Choice>
  </mc:AlternateContent>
  <xr:revisionPtr revIDLastSave="0" documentId="13_ncr:1_{5BA1EC83-28A1-4740-BD4A-9E4A6E1865CC}" xr6:coauthVersionLast="47" xr6:coauthVersionMax="47" xr10:uidLastSave="{00000000-0000-0000-0000-000000000000}"/>
  <workbookProtection workbookAlgorithmName="SHA-512" workbookHashValue="i2ukIali5jYQWxCorpkN8w6pUS+QsAU3HfHkJgmiRXVwKHiXL4dDnqOISZ2ymxK278udGV2BDBdRkIcXgRGjJw==" workbookSaltValue="Ohiy+PgsnklanexBsGQcYg==" workbookSpinCount="100000" lockStructure="1"/>
  <bookViews>
    <workbookView xWindow="-96" yWindow="0" windowWidth="11712" windowHeight="12336" activeTab="1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2" l="1"/>
  <c r="C13" i="12"/>
  <c r="C19" i="12"/>
  <c r="H21" i="11"/>
  <c r="H20" i="11"/>
  <c r="H18" i="11"/>
  <c r="H16" i="11"/>
  <c r="H15" i="11"/>
  <c r="B10" i="9"/>
  <c r="B9" i="9"/>
  <c r="B8" i="9"/>
  <c r="C27" i="8"/>
  <c r="C23" i="8"/>
  <c r="C19" i="8"/>
  <c r="C33" i="7"/>
  <c r="C32" i="7"/>
  <c r="C31" i="7"/>
  <c r="C26" i="7"/>
  <c r="C25" i="7"/>
  <c r="C24" i="7"/>
  <c r="E19" i="7"/>
  <c r="E17" i="7"/>
  <c r="C20" i="10"/>
  <c r="C16" i="10"/>
  <c r="C12" i="10"/>
  <c r="C10" i="6"/>
  <c r="C11" i="6"/>
  <c r="C12" i="6"/>
  <c r="C9" i="6"/>
  <c r="D17" i="5"/>
  <c r="D12" i="5"/>
  <c r="D13" i="5"/>
  <c r="D14" i="5"/>
  <c r="D15" i="5"/>
  <c r="D16" i="5"/>
  <c r="D11" i="5"/>
  <c r="F11" i="4"/>
  <c r="F12" i="4"/>
  <c r="F13" i="4"/>
  <c r="F14" i="4"/>
  <c r="F15" i="4"/>
  <c r="F16" i="4"/>
  <c r="F10" i="4"/>
  <c r="F9" i="4"/>
  <c r="E10" i="4"/>
  <c r="E11" i="4"/>
  <c r="E12" i="4"/>
  <c r="E13" i="4"/>
  <c r="E14" i="4"/>
  <c r="E15" i="4"/>
  <c r="E16" i="4"/>
  <c r="E9" i="4"/>
  <c r="D8" i="3"/>
  <c r="D9" i="3"/>
  <c r="D10" i="3"/>
  <c r="D7" i="3"/>
  <c r="B32" i="2"/>
  <c r="B33" i="2"/>
  <c r="B31" i="2"/>
  <c r="B26" i="2"/>
  <c r="B25" i="2"/>
  <c r="B24" i="2"/>
  <c r="D19" i="2"/>
  <c r="D17" i="2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<sst xmlns="http://schemas.openxmlformats.org/spreadsheetml/2006/main" count="327" uniqueCount="216">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</sst>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1" fillId="3" borderId="1" xfId="0" quotePrefix="1" applyFont="1" applyFill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opLeftCell="A22" workbookViewId="0">
      <selection activeCell="B33" sqref="B33"/>
    </sheetView>
  </sheetViews>
  <sheetFormatPr defaultRowHeight="14.4" x14ac:dyDescent="0.3"/>
  <cols>
    <col min="1" max="1" width="13.44140625" customWidth="1"/>
    <col min="2" max="2" width="20.5546875" customWidth="1"/>
    <col min="3" max="3" width="17" customWidth="1"/>
    <col min="4" max="4" width="30.5546875" customWidth="1"/>
  </cols>
  <sheetData>
    <row r="1" spans="1:5" x14ac:dyDescent="0.3">
      <c r="A1" s="60" t="s">
        <v>11</v>
      </c>
      <c r="B1" s="60"/>
      <c r="C1" s="60"/>
      <c r="D1" s="60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tr">
        <f>_xlfn.XLOOKUP(A11,A4:A15,B4:B15)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9"/>
      <c r="C19" s="1"/>
      <c r="D19" s="10">
        <f>_xlfn.XLOOKUP(B14,B4:B15,E4:E15)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1" t="s">
        <v>31</v>
      </c>
      <c r="B21" s="61"/>
      <c r="C21" s="6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tr">
        <f>_xlfn.XLOOKUP(A9,A4:A15,C4:C15)</f>
        <v>Capetown</v>
      </c>
      <c r="C24" s="1"/>
      <c r="D24" s="1"/>
      <c r="E24" s="1"/>
    </row>
    <row r="25" spans="1:5" x14ac:dyDescent="0.3">
      <c r="A25" s="6">
        <v>50217</v>
      </c>
      <c r="B25" s="13" t="str">
        <f>_xlfn.XLOOKUP(A12,A4:A15,C4:C15)</f>
        <v>Warsaw</v>
      </c>
      <c r="C25" s="1"/>
      <c r="D25" s="1"/>
      <c r="E25" s="1"/>
    </row>
    <row r="26" spans="1:5" x14ac:dyDescent="0.3">
      <c r="A26" s="6">
        <v>50695</v>
      </c>
      <c r="B26" s="13" t="str">
        <f>_xlfn.XLOOKUP(A13,A4:A15,C4:C15)</f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1" t="s">
        <v>32</v>
      </c>
      <c r="B28" s="61"/>
      <c r="C28" s="6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_xlfn.XLOOKUP(B7,B4:B15,D4:D15)</f>
        <v>18276</v>
      </c>
      <c r="C31" s="1"/>
      <c r="D31" s="1"/>
      <c r="E31" s="1"/>
    </row>
    <row r="32" spans="1:5" x14ac:dyDescent="0.3">
      <c r="A32" s="14" t="s">
        <v>33</v>
      </c>
      <c r="B32" s="13" t="str">
        <f>_xlfn.XLOOKUP(A32,B4:B15,D4:D15,"NOT FOUND THE NAME")</f>
        <v>NOT FOUND THE NAME</v>
      </c>
      <c r="C32" s="1"/>
      <c r="D32" s="1"/>
      <c r="E32" s="1"/>
    </row>
    <row r="33" spans="1:5" x14ac:dyDescent="0.3">
      <c r="A33" s="14" t="s">
        <v>27</v>
      </c>
      <c r="B33" s="13">
        <f>_xlfn.XLOOKUP(B14,B4:B15,D4:D15)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H22" sqref="H22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">
      <c r="A12" s="61"/>
      <c r="B12" s="61"/>
      <c r="C12" s="1"/>
      <c r="D12" s="1"/>
      <c r="E12" s="1"/>
      <c r="F12" s="1"/>
      <c r="G12" s="1"/>
      <c r="H12" s="1"/>
    </row>
    <row r="13" spans="1:8" x14ac:dyDescent="0.3">
      <c r="A13" s="61"/>
      <c r="B13" s="61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194</v>
      </c>
      <c r="C15" s="1"/>
      <c r="D15" s="1"/>
      <c r="E15" s="1"/>
      <c r="F15" s="1"/>
      <c r="G15" s="1"/>
      <c r="H15" s="51">
        <f>SUMIF(D2:D11,"Yes",C2:C11)</f>
        <v>79000</v>
      </c>
    </row>
    <row r="16" spans="1:8" ht="15" thickBot="1" x14ac:dyDescent="0.35">
      <c r="A16" s="1">
        <v>2</v>
      </c>
      <c r="B16" s="1" t="s">
        <v>195</v>
      </c>
      <c r="C16" s="1"/>
      <c r="D16" s="1"/>
      <c r="E16" s="1"/>
      <c r="F16" s="1"/>
      <c r="G16" s="1"/>
      <c r="H16" s="51">
        <f>SUMIF(D2:D11,"No",C2:C11)</f>
        <v>27000</v>
      </c>
    </row>
    <row r="17" spans="1:8" ht="15" thickBot="1" x14ac:dyDescent="0.35">
      <c r="A17" s="61"/>
      <c r="B17" s="61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196</v>
      </c>
      <c r="C18" s="1"/>
      <c r="D18" s="1"/>
      <c r="E18" s="1"/>
      <c r="F18" s="1"/>
      <c r="G18" s="1"/>
      <c r="H18" s="51">
        <f>SUMIF(C2:C11,"&gt;10000",E2:E11)</f>
        <v>1028</v>
      </c>
    </row>
    <row r="19" spans="1:8" ht="15" thickBot="1" x14ac:dyDescent="0.35">
      <c r="A19" s="61"/>
      <c r="B19" s="61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197</v>
      </c>
      <c r="C20" s="1"/>
      <c r="D20" s="1"/>
      <c r="E20" s="1"/>
      <c r="F20" s="1"/>
      <c r="G20" s="1"/>
      <c r="H20" s="51">
        <f>SUMIF(C2:C11,"&gt;10000",C2:C11)</f>
        <v>65000</v>
      </c>
    </row>
    <row r="21" spans="1:8" ht="15" thickBot="1" x14ac:dyDescent="0.35">
      <c r="A21" s="1">
        <v>5</v>
      </c>
      <c r="B21" s="1" t="s">
        <v>198</v>
      </c>
      <c r="C21" s="1"/>
      <c r="D21" s="1"/>
      <c r="E21" s="1"/>
      <c r="F21" s="1"/>
      <c r="G21" s="1"/>
      <c r="H21" s="51">
        <f>SUMIF(C2:C11,"&lt;9500",C2:C11)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topLeftCell="B1" workbookViewId="0">
      <selection activeCell="E5" sqref="E5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199</v>
      </c>
      <c r="C1" s="67"/>
      <c r="D1" s="67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8"/>
      <c r="D2" s="68"/>
      <c r="E2" s="52"/>
      <c r="F2" s="68"/>
      <c r="G2" s="68"/>
      <c r="H2" s="52"/>
      <c r="I2" s="52"/>
      <c r="J2" s="52"/>
      <c r="K2" s="52"/>
    </row>
    <row r="3" spans="1:11" x14ac:dyDescent="0.3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9"/>
      <c r="D10" s="69"/>
      <c r="E10" s="52"/>
      <c r="F10" s="69"/>
      <c r="G10" s="69"/>
      <c r="H10" s="52"/>
      <c r="I10" s="52"/>
      <c r="J10" s="52"/>
      <c r="K10" s="52"/>
    </row>
    <row r="11" spans="1:11" x14ac:dyDescent="0.3">
      <c r="A11" s="52">
        <v>1</v>
      </c>
      <c r="B11" s="56" t="s">
        <v>213</v>
      </c>
      <c r="C11" s="67"/>
      <c r="D11" s="67"/>
      <c r="E11" s="52"/>
      <c r="F11" s="67"/>
      <c r="G11" s="67"/>
      <c r="H11" s="52"/>
      <c r="I11" s="52"/>
      <c r="J11" s="52"/>
      <c r="K11" s="52"/>
    </row>
    <row r="12" spans="1:11" x14ac:dyDescent="0.3">
      <c r="A12" s="52"/>
      <c r="B12" s="52"/>
      <c r="C12" s="70" t="s">
        <v>126</v>
      </c>
      <c r="D12" s="70"/>
      <c r="E12" s="52"/>
      <c r="F12" s="67"/>
      <c r="G12" s="67"/>
      <c r="H12" s="52"/>
      <c r="I12" s="52"/>
      <c r="J12" s="52"/>
      <c r="K12" s="52"/>
    </row>
    <row r="13" spans="1:11" x14ac:dyDescent="0.3">
      <c r="A13" s="52"/>
      <c r="B13" s="32" t="s">
        <v>127</v>
      </c>
      <c r="C13" s="37">
        <f>SUMIFS(G4:G9,C4:C9,"5",D4:D9,"June")</f>
        <v>28500</v>
      </c>
      <c r="D13" s="52"/>
      <c r="E13" s="52"/>
      <c r="F13" s="67"/>
      <c r="G13" s="67"/>
      <c r="H13" s="52"/>
      <c r="I13" s="57"/>
      <c r="J13" s="52"/>
      <c r="K13" s="52"/>
    </row>
    <row r="14" spans="1:11" x14ac:dyDescent="0.3">
      <c r="A14" s="52"/>
      <c r="B14" s="52"/>
      <c r="C14" s="71"/>
      <c r="D14" s="71"/>
      <c r="E14" s="52"/>
      <c r="F14" s="67"/>
      <c r="G14" s="67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214</v>
      </c>
      <c r="C16" s="67"/>
      <c r="D16" s="67"/>
      <c r="E16" s="52"/>
      <c r="F16" s="67"/>
      <c r="G16" s="67"/>
      <c r="H16" s="52"/>
      <c r="I16" s="52"/>
      <c r="J16" s="52"/>
      <c r="K16" s="52"/>
    </row>
    <row r="17" spans="1:11" x14ac:dyDescent="0.3">
      <c r="A17" s="52"/>
      <c r="B17" s="52"/>
      <c r="C17" s="67"/>
      <c r="D17" s="67"/>
      <c r="E17" s="52"/>
      <c r="F17" s="67"/>
      <c r="G17" s="67"/>
      <c r="H17" s="52"/>
      <c r="I17" s="52"/>
      <c r="J17" s="52"/>
      <c r="K17" s="56"/>
    </row>
    <row r="18" spans="1:11" x14ac:dyDescent="0.3">
      <c r="A18" s="52"/>
      <c r="B18" s="52"/>
      <c r="C18" s="70" t="s">
        <v>126</v>
      </c>
      <c r="D18" s="70"/>
      <c r="E18" s="52"/>
      <c r="F18" s="67"/>
      <c r="G18" s="67"/>
      <c r="H18" s="52"/>
      <c r="I18" s="52"/>
      <c r="J18" s="52"/>
      <c r="K18" s="56"/>
    </row>
    <row r="19" spans="1:11" x14ac:dyDescent="0.3">
      <c r="A19" s="52"/>
      <c r="B19" s="32" t="s">
        <v>127</v>
      </c>
      <c r="C19" s="37">
        <f>SUMIFS(G4:G9,C4:C9,"&gt;=4",D4:D9,"June")</f>
        <v>48500</v>
      </c>
      <c r="D19" s="52"/>
      <c r="E19" s="52"/>
      <c r="F19" s="67"/>
      <c r="G19" s="67"/>
      <c r="H19" s="52"/>
      <c r="I19" s="52"/>
      <c r="J19" s="52"/>
      <c r="K19" s="56"/>
    </row>
    <row r="20" spans="1:11" x14ac:dyDescent="0.3">
      <c r="A20" s="52"/>
      <c r="B20" s="52"/>
      <c r="C20" s="67"/>
      <c r="D20" s="67"/>
      <c r="E20" s="52"/>
      <c r="F20" s="67"/>
      <c r="G20" s="67"/>
      <c r="H20" s="52"/>
      <c r="I20" s="52"/>
      <c r="J20" s="52"/>
      <c r="K20" s="52"/>
    </row>
    <row r="21" spans="1:11" x14ac:dyDescent="0.3">
      <c r="A21" s="52"/>
      <c r="B21" s="52"/>
      <c r="C21" s="71"/>
      <c r="D21" s="71"/>
      <c r="E21" s="52"/>
      <c r="F21" s="67"/>
      <c r="G21" s="67"/>
      <c r="H21" s="52"/>
      <c r="I21" s="52"/>
      <c r="J21" s="52"/>
      <c r="K21" s="56"/>
    </row>
    <row r="22" spans="1:11" x14ac:dyDescent="0.3">
      <c r="A22" s="52">
        <v>3</v>
      </c>
      <c r="B22" s="56" t="s">
        <v>215</v>
      </c>
      <c r="C22" s="67"/>
      <c r="D22" s="67"/>
      <c r="E22" s="52"/>
      <c r="F22" s="67"/>
      <c r="G22" s="67"/>
      <c r="H22" s="52"/>
      <c r="I22" s="52"/>
      <c r="J22" s="52"/>
      <c r="K22" s="52"/>
    </row>
    <row r="23" spans="1:11" x14ac:dyDescent="0.3">
      <c r="A23" s="52"/>
      <c r="B23" s="52"/>
      <c r="C23" s="70" t="s">
        <v>126</v>
      </c>
      <c r="D23" s="70"/>
      <c r="E23" s="52"/>
      <c r="F23" s="67"/>
      <c r="G23" s="67"/>
      <c r="H23" s="52"/>
      <c r="I23" s="52"/>
      <c r="J23" s="52"/>
      <c r="K23" s="52"/>
    </row>
    <row r="24" spans="1:11" x14ac:dyDescent="0.3">
      <c r="A24" s="52"/>
      <c r="B24" s="32" t="s">
        <v>127</v>
      </c>
      <c r="C24" s="37">
        <f>SUMIFS(E4:E9,C4:C9,"&gt;=4",F4:F9,"&gt;=800")</f>
        <v>36</v>
      </c>
      <c r="D24" s="52"/>
      <c r="E24" s="52"/>
      <c r="F24" s="67"/>
      <c r="G24" s="67"/>
      <c r="H24" s="52"/>
      <c r="I24" s="52"/>
      <c r="J24" s="52"/>
      <c r="K24" s="52"/>
    </row>
    <row r="25" spans="1:11" x14ac:dyDescent="0.3">
      <c r="A25" s="52"/>
      <c r="B25" s="52"/>
      <c r="C25" s="67"/>
      <c r="D25" s="67"/>
      <c r="E25" s="52"/>
      <c r="F25" s="67"/>
      <c r="G25" s="67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tabSelected="1" workbookViewId="0">
      <selection activeCell="C12" sqref="C12"/>
    </sheetView>
  </sheetViews>
  <sheetFormatPr defaultRowHeight="14.4" x14ac:dyDescent="0.3"/>
  <cols>
    <col min="1" max="1" width="22.6640625" customWidth="1"/>
    <col min="4" max="4" width="11.332031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44</v>
      </c>
      <c r="D7" s="19" t="str">
        <f>IF(TRIM(B7)=TRIM(C7),"MATCH","NO MATCH")</f>
        <v>MATCH</v>
      </c>
      <c r="E7" s="1"/>
    </row>
    <row r="8" spans="1:5" x14ac:dyDescent="0.3">
      <c r="A8" s="18" t="s">
        <v>45</v>
      </c>
      <c r="B8" s="18" t="s">
        <v>46</v>
      </c>
      <c r="C8" s="18" t="s">
        <v>47</v>
      </c>
      <c r="D8" s="19" t="str">
        <f t="shared" ref="D8:D10" si="0">IF(TRIM(B8)=TRIM(C8),"MATCH","NO MATCH")</f>
        <v>MATCH</v>
      </c>
      <c r="E8" s="1"/>
    </row>
    <row r="9" spans="1:5" x14ac:dyDescent="0.3">
      <c r="A9" s="18" t="s">
        <v>48</v>
      </c>
      <c r="B9" s="18" t="s">
        <v>49</v>
      </c>
      <c r="C9" s="18" t="s">
        <v>50</v>
      </c>
      <c r="D9" s="19" t="str">
        <f t="shared" si="0"/>
        <v>NO MATCH</v>
      </c>
      <c r="E9" s="1"/>
    </row>
    <row r="10" spans="1:5" x14ac:dyDescent="0.3">
      <c r="A10" s="18" t="s">
        <v>51</v>
      </c>
      <c r="B10" s="18" t="s">
        <v>52</v>
      </c>
      <c r="C10" s="18" t="s">
        <v>53</v>
      </c>
      <c r="D10" s="19" t="str">
        <f t="shared" si="0"/>
        <v>MATCH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G9" sqref="G9"/>
    </sheetView>
  </sheetViews>
  <sheetFormatPr defaultRowHeight="14.4" x14ac:dyDescent="0.3"/>
  <cols>
    <col min="5" max="5" width="12.6640625" customWidth="1"/>
  </cols>
  <sheetData>
    <row r="1" spans="1:8" x14ac:dyDescent="0.3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">
      <c r="A3" s="62"/>
      <c r="B3" s="62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">
      <c r="A5" s="62"/>
      <c r="B5" s="62"/>
      <c r="C5" s="9"/>
      <c r="D5" s="9"/>
      <c r="E5" s="9"/>
      <c r="F5" s="9"/>
      <c r="G5" s="9"/>
      <c r="H5" s="9"/>
    </row>
    <row r="6" spans="1:8" x14ac:dyDescent="0.3">
      <c r="A6" s="62"/>
      <c r="B6" s="62"/>
      <c r="C6" s="9"/>
      <c r="D6" s="9"/>
      <c r="E6" s="9"/>
      <c r="F6" s="9"/>
      <c r="G6" s="9"/>
      <c r="H6" s="9"/>
    </row>
    <row r="7" spans="1:8" x14ac:dyDescent="0.3">
      <c r="A7" s="63"/>
      <c r="B7" s="63"/>
      <c r="C7" s="9"/>
      <c r="D7" s="9"/>
      <c r="E7" s="18" t="s">
        <v>57</v>
      </c>
      <c r="F7" s="18" t="s">
        <v>58</v>
      </c>
      <c r="G7" s="9"/>
      <c r="H7" s="9"/>
    </row>
    <row r="8" spans="1:8" x14ac:dyDescent="0.3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">
      <c r="A9" s="9"/>
      <c r="B9" s="18">
        <v>1</v>
      </c>
      <c r="C9" s="18" t="s">
        <v>62</v>
      </c>
      <c r="D9" s="24">
        <v>16</v>
      </c>
      <c r="E9" s="19" t="str">
        <f>IF(D9&gt;=16,"ELIGIBLE","NOT ELIGIBLE")</f>
        <v>ELIGIBLE</v>
      </c>
      <c r="F9" s="19" t="str">
        <f>IF(D9&lt;18,"MINOR","ADULT")</f>
        <v>MINOR</v>
      </c>
      <c r="G9" s="9"/>
      <c r="H9" s="1"/>
    </row>
    <row r="10" spans="1:8" x14ac:dyDescent="0.3">
      <c r="A10" s="9"/>
      <c r="B10" s="18">
        <v>2</v>
      </c>
      <c r="C10" s="18" t="s">
        <v>63</v>
      </c>
      <c r="D10" s="24">
        <v>18</v>
      </c>
      <c r="E10" s="19" t="str">
        <f t="shared" ref="E10:E16" si="0">IF(D10&gt;=16,"ELIGIBLE","NOT ELIGIBLE")</f>
        <v>ELIGIBLE</v>
      </c>
      <c r="F10" s="19" t="str">
        <f>IF(D10&lt;18,"MINOR","ADULT")</f>
        <v>ADULT</v>
      </c>
      <c r="G10" s="9"/>
      <c r="H10" s="1"/>
    </row>
    <row r="11" spans="1:8" x14ac:dyDescent="0.3">
      <c r="A11" s="9"/>
      <c r="B11" s="18">
        <v>3</v>
      </c>
      <c r="C11" s="18" t="s">
        <v>64</v>
      </c>
      <c r="D11" s="24">
        <v>15.5</v>
      </c>
      <c r="E11" s="19" t="str">
        <f t="shared" si="0"/>
        <v>NOT ELIGIBLE</v>
      </c>
      <c r="F11" s="19" t="str">
        <f t="shared" ref="F11:F16" si="1">IF(D11&lt;18,"MINOR","ADULT")</f>
        <v>MINOR</v>
      </c>
      <c r="G11" s="9"/>
      <c r="H11" s="1"/>
    </row>
    <row r="12" spans="1:8" x14ac:dyDescent="0.3">
      <c r="A12" s="9"/>
      <c r="B12" s="18">
        <v>4</v>
      </c>
      <c r="C12" s="18" t="s">
        <v>65</v>
      </c>
      <c r="D12" s="24">
        <v>19</v>
      </c>
      <c r="E12" s="19" t="str">
        <f t="shared" si="0"/>
        <v>ELIGIBLE</v>
      </c>
      <c r="F12" s="19" t="str">
        <f t="shared" si="1"/>
        <v>ADULT</v>
      </c>
      <c r="G12" s="9"/>
      <c r="H12" s="1"/>
    </row>
    <row r="13" spans="1:8" x14ac:dyDescent="0.3">
      <c r="A13" s="9"/>
      <c r="B13" s="18">
        <v>5</v>
      </c>
      <c r="C13" s="18" t="s">
        <v>66</v>
      </c>
      <c r="D13" s="24">
        <v>18</v>
      </c>
      <c r="E13" s="19" t="str">
        <f t="shared" si="0"/>
        <v>ELIGIBLE</v>
      </c>
      <c r="F13" s="19" t="str">
        <f t="shared" si="1"/>
        <v>ADULT</v>
      </c>
      <c r="G13" s="9"/>
      <c r="H13" s="1"/>
    </row>
    <row r="14" spans="1:8" x14ac:dyDescent="0.3">
      <c r="A14" s="9"/>
      <c r="B14" s="18">
        <v>6</v>
      </c>
      <c r="C14" s="18" t="s">
        <v>67</v>
      </c>
      <c r="D14" s="24">
        <v>13</v>
      </c>
      <c r="E14" s="19" t="str">
        <f t="shared" si="0"/>
        <v>NOT ELIGIBLE</v>
      </c>
      <c r="F14" s="19" t="str">
        <f t="shared" si="1"/>
        <v>MINOR</v>
      </c>
      <c r="G14" s="9"/>
      <c r="H14" s="1"/>
    </row>
    <row r="15" spans="1:8" x14ac:dyDescent="0.3">
      <c r="A15" s="9"/>
      <c r="B15" s="18">
        <v>7</v>
      </c>
      <c r="C15" s="18" t="s">
        <v>68</v>
      </c>
      <c r="D15" s="24">
        <v>18</v>
      </c>
      <c r="E15" s="19" t="str">
        <f t="shared" si="0"/>
        <v>ELIGIBLE</v>
      </c>
      <c r="F15" s="19" t="str">
        <f t="shared" si="1"/>
        <v>ADULT</v>
      </c>
      <c r="G15" s="9"/>
      <c r="H15" s="1"/>
    </row>
    <row r="16" spans="1:8" x14ac:dyDescent="0.3">
      <c r="A16" s="9"/>
      <c r="B16" s="18">
        <v>8</v>
      </c>
      <c r="C16" s="18" t="s">
        <v>69</v>
      </c>
      <c r="D16" s="24">
        <v>17</v>
      </c>
      <c r="E16" s="19" t="str">
        <f t="shared" si="0"/>
        <v>ELIGIBLE</v>
      </c>
      <c r="F16" s="19" t="str">
        <f t="shared" si="1"/>
        <v>MINOR</v>
      </c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F22" sqref="F22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8" t="s">
        <v>72</v>
      </c>
      <c r="B4" s="25">
        <v>1</v>
      </c>
      <c r="C4" s="1"/>
      <c r="D4" s="1"/>
    </row>
    <row r="5" spans="1:4" x14ac:dyDescent="0.3">
      <c r="A5" s="18" t="s">
        <v>73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">
      <c r="A11" s="18" t="s">
        <v>79</v>
      </c>
      <c r="B11" s="18" t="s">
        <v>72</v>
      </c>
      <c r="C11" s="26">
        <v>46866</v>
      </c>
      <c r="D11" s="59">
        <f>IF(B11="A+",C11*1,C11*0.5)</f>
        <v>46866</v>
      </c>
    </row>
    <row r="12" spans="1:4" x14ac:dyDescent="0.3">
      <c r="A12" s="18" t="s">
        <v>80</v>
      </c>
      <c r="B12" s="18" t="s">
        <v>73</v>
      </c>
      <c r="C12" s="26">
        <v>33495</v>
      </c>
      <c r="D12" s="59">
        <f t="shared" ref="D12:D16" si="0">IF(B12="A+",C12*1,C12*0.5)</f>
        <v>16747.5</v>
      </c>
    </row>
    <row r="13" spans="1:4" x14ac:dyDescent="0.3">
      <c r="A13" s="18" t="s">
        <v>81</v>
      </c>
      <c r="B13" s="18" t="s">
        <v>73</v>
      </c>
      <c r="C13" s="26">
        <v>35087</v>
      </c>
      <c r="D13" s="59">
        <f t="shared" si="0"/>
        <v>17543.5</v>
      </c>
    </row>
    <row r="14" spans="1:4" x14ac:dyDescent="0.3">
      <c r="A14" s="18" t="s">
        <v>82</v>
      </c>
      <c r="B14" s="18" t="s">
        <v>72</v>
      </c>
      <c r="C14" s="26">
        <v>42603</v>
      </c>
      <c r="D14" s="59">
        <f t="shared" si="0"/>
        <v>42603</v>
      </c>
    </row>
    <row r="15" spans="1:4" x14ac:dyDescent="0.3">
      <c r="A15" s="18" t="s">
        <v>66</v>
      </c>
      <c r="B15" s="18" t="s">
        <v>73</v>
      </c>
      <c r="C15" s="26">
        <v>36971</v>
      </c>
      <c r="D15" s="59">
        <f t="shared" si="0"/>
        <v>18485.5</v>
      </c>
    </row>
    <row r="16" spans="1:4" x14ac:dyDescent="0.3">
      <c r="A16" s="18" t="s">
        <v>83</v>
      </c>
      <c r="B16" s="18" t="s">
        <v>72</v>
      </c>
      <c r="C16" s="26">
        <v>41286</v>
      </c>
      <c r="D16" s="59">
        <f t="shared" si="0"/>
        <v>41286</v>
      </c>
    </row>
    <row r="17" spans="1:4" x14ac:dyDescent="0.3">
      <c r="A17" s="18" t="s">
        <v>84</v>
      </c>
      <c r="B17" s="18" t="s">
        <v>73</v>
      </c>
      <c r="C17" s="26">
        <v>37732</v>
      </c>
      <c r="D17" s="59">
        <f>IF(B17="A+",C17*1,C17*0.5)</f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F17" sqref="F17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85</v>
      </c>
      <c r="B1" s="9"/>
      <c r="C1" s="9"/>
    </row>
    <row r="2" spans="1:3" x14ac:dyDescent="0.3">
      <c r="A2" s="9" t="s">
        <v>86</v>
      </c>
      <c r="B2" s="9"/>
      <c r="C2" s="9"/>
    </row>
    <row r="3" spans="1:3" x14ac:dyDescent="0.3">
      <c r="A3" s="9" t="s">
        <v>87</v>
      </c>
      <c r="B3" s="9"/>
      <c r="C3" s="9"/>
    </row>
    <row r="4" spans="1:3" x14ac:dyDescent="0.3">
      <c r="A4" s="9" t="s">
        <v>88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89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90</v>
      </c>
      <c r="B8" s="27" t="s">
        <v>91</v>
      </c>
      <c r="C8" s="27" t="s">
        <v>92</v>
      </c>
    </row>
    <row r="9" spans="1:3" x14ac:dyDescent="0.3">
      <c r="A9" s="28" t="s">
        <v>93</v>
      </c>
      <c r="B9" s="28">
        <v>78</v>
      </c>
      <c r="C9" s="29" t="str">
        <f>IF(B9&gt;=80,"EXCELLENT",IF(B9&gt;=60,"GOOD","FAILED"))</f>
        <v>GOOD</v>
      </c>
    </row>
    <row r="10" spans="1:3" x14ac:dyDescent="0.3">
      <c r="A10" s="28" t="s">
        <v>94</v>
      </c>
      <c r="B10" s="28">
        <v>85</v>
      </c>
      <c r="C10" s="29" t="str">
        <f t="shared" ref="C10:C12" si="0">IF(B10&gt;=80,"EXCELLENT",IF(B10&gt;=60,"GOOD","FAILED"))</f>
        <v>EXCELLENT</v>
      </c>
    </row>
    <row r="11" spans="1:3" x14ac:dyDescent="0.3">
      <c r="A11" s="28" t="s">
        <v>95</v>
      </c>
      <c r="B11" s="28">
        <v>44</v>
      </c>
      <c r="C11" s="29" t="str">
        <f t="shared" si="0"/>
        <v>FAILED</v>
      </c>
    </row>
    <row r="12" spans="1:3" x14ac:dyDescent="0.3">
      <c r="A12" s="28" t="s">
        <v>96</v>
      </c>
      <c r="B12" s="28">
        <v>61</v>
      </c>
      <c r="C12" s="29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topLeftCell="A13" workbookViewId="0">
      <selection activeCell="D30" sqref="D30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60" t="s">
        <v>11</v>
      </c>
      <c r="C1" s="60"/>
      <c r="D1" s="60"/>
      <c r="E1" s="60"/>
      <c r="F1" s="1"/>
    </row>
    <row r="2" spans="1:6" x14ac:dyDescent="0.3">
      <c r="A2" s="60"/>
      <c r="B2" s="60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60"/>
      <c r="B16" s="60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 t="str">
        <f>_xlfn.XLOOKUP(B11,B4:B15,C4:C15)</f>
        <v>Thomas Davies</v>
      </c>
      <c r="F17" s="1"/>
    </row>
    <row r="18" spans="1:6" x14ac:dyDescent="0.3">
      <c r="A18" s="60"/>
      <c r="B18" s="60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>
        <f>_xlfn.XLOOKUP(C14,C4:C15,F4:F15)</f>
        <v>30</v>
      </c>
      <c r="F19" s="1"/>
    </row>
    <row r="20" spans="1:6" x14ac:dyDescent="0.3">
      <c r="A20" s="60"/>
      <c r="B20" s="60"/>
      <c r="C20" s="1"/>
      <c r="D20" s="1"/>
      <c r="E20" s="1"/>
      <c r="F20" s="1"/>
    </row>
    <row r="21" spans="1:6" x14ac:dyDescent="0.3">
      <c r="A21" s="30">
        <v>3</v>
      </c>
      <c r="B21" s="61" t="s">
        <v>31</v>
      </c>
      <c r="C21" s="61"/>
      <c r="D21" s="61"/>
      <c r="E21" s="1"/>
      <c r="F21" s="1"/>
    </row>
    <row r="22" spans="1:6" x14ac:dyDescent="0.3">
      <c r="A22" s="60"/>
      <c r="B22" s="60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 t="str">
        <f>_xlfn.XLOOKUP(B9,B4:B15,D4:D15)</f>
        <v>Capetown</v>
      </c>
      <c r="D24" s="1"/>
      <c r="E24" s="1"/>
      <c r="F24" s="1"/>
    </row>
    <row r="25" spans="1:6" x14ac:dyDescent="0.3">
      <c r="A25" s="3"/>
      <c r="B25" s="6">
        <v>50217</v>
      </c>
      <c r="C25" s="13" t="str">
        <f>_xlfn.XLOOKUP(B12,B4:B15,D4:D15)</f>
        <v>Warsaw</v>
      </c>
      <c r="D25" s="1"/>
      <c r="E25" s="1"/>
      <c r="F25" s="1"/>
    </row>
    <row r="26" spans="1:6" x14ac:dyDescent="0.3">
      <c r="A26" s="3"/>
      <c r="B26" s="6">
        <v>50695</v>
      </c>
      <c r="C26" s="13" t="str">
        <f>_xlfn.XLOOKUP(B13,B4:B15,D4:D15)</f>
        <v>Cairo</v>
      </c>
      <c r="D26" s="1"/>
      <c r="E26" s="1"/>
      <c r="F26" s="1"/>
    </row>
    <row r="27" spans="1:6" x14ac:dyDescent="0.3">
      <c r="A27" s="60"/>
      <c r="B27" s="60"/>
      <c r="C27" s="1"/>
      <c r="D27" s="1"/>
      <c r="E27" s="1"/>
      <c r="F27" s="1"/>
    </row>
    <row r="28" spans="1:6" x14ac:dyDescent="0.3">
      <c r="A28" s="30">
        <v>4</v>
      </c>
      <c r="B28" s="61" t="s">
        <v>32</v>
      </c>
      <c r="C28" s="61"/>
      <c r="D28" s="61"/>
      <c r="E28" s="1"/>
      <c r="F28" s="1"/>
    </row>
    <row r="29" spans="1:6" x14ac:dyDescent="0.3">
      <c r="A29" s="60"/>
      <c r="B29" s="60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>
        <f>_xlfn.XLOOKUP(C7,C4:C15,E4:E15)</f>
        <v>18276</v>
      </c>
      <c r="D31" s="1"/>
      <c r="E31" s="1"/>
      <c r="F31" s="1"/>
    </row>
    <row r="32" spans="1:6" x14ac:dyDescent="0.3">
      <c r="A32" s="3"/>
      <c r="B32" s="14" t="s">
        <v>33</v>
      </c>
      <c r="C32" s="13" t="str">
        <f>_xlfn.XLOOKUP(B32,C4:C15,E4:E15,"UNKNOWN")</f>
        <v>UNKNOWN</v>
      </c>
      <c r="D32" s="1"/>
      <c r="E32" s="1"/>
      <c r="F32" s="1"/>
    </row>
    <row r="33" spans="1:6" x14ac:dyDescent="0.3">
      <c r="A33" s="3"/>
      <c r="B33" s="14" t="s">
        <v>27</v>
      </c>
      <c r="C33" s="13">
        <f>_xlfn.XLOOKUP(C14,C4:C15,E4:E15)</f>
        <v>10959</v>
      </c>
      <c r="D33" s="1"/>
      <c r="E33" s="1"/>
      <c r="F33" s="1"/>
    </row>
    <row r="34" spans="1:6" x14ac:dyDescent="0.3">
      <c r="A34" s="60"/>
      <c r="B34" s="60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topLeftCell="A5" workbookViewId="0">
      <selection activeCell="C27" sqref="C27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">
      <c r="A13" s="64"/>
      <c r="B13" s="64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4"/>
      <c r="B14" s="64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4"/>
      <c r="B16" s="64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4"/>
      <c r="B18" s="64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127</v>
      </c>
      <c r="C19" s="37" t="str">
        <f>VLOOKUP(B4,B3:E12,4,FALSE)</f>
        <v>Data Scientist</v>
      </c>
      <c r="D19" s="31"/>
      <c r="E19" s="31"/>
      <c r="F19" s="31"/>
      <c r="G19" s="31"/>
      <c r="H19" s="31"/>
      <c r="I19" s="31"/>
      <c r="J19" s="31"/>
    </row>
    <row r="20" spans="1:10" x14ac:dyDescent="0.3">
      <c r="A20" s="64"/>
      <c r="B20" s="64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4"/>
      <c r="B22" s="64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127</v>
      </c>
      <c r="C23" s="37">
        <f>VLOOKUP(B11,B3:E12,2,FALSE)</f>
        <v>45</v>
      </c>
      <c r="D23" s="31"/>
      <c r="E23" s="31"/>
      <c r="F23" s="31"/>
      <c r="G23" s="31"/>
      <c r="H23" s="31"/>
      <c r="I23" s="31"/>
      <c r="J23" s="31"/>
    </row>
    <row r="24" spans="1:10" x14ac:dyDescent="0.3">
      <c r="A24" s="64"/>
      <c r="B24" s="64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4"/>
      <c r="B26" s="64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127</v>
      </c>
      <c r="C27" s="37" t="str">
        <f>VLOOKUP("B*",B3:E12,4,FALSE)</f>
        <v>Accountant</v>
      </c>
      <c r="D27" s="31"/>
      <c r="E27" s="31"/>
      <c r="F27" s="31"/>
      <c r="G27" s="31"/>
      <c r="H27" s="31"/>
      <c r="I27" s="31"/>
      <c r="J27" s="31"/>
    </row>
    <row r="28" spans="1:10" x14ac:dyDescent="0.3">
      <c r="A28" s="64"/>
      <c r="B28" s="64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zoomScale="91" workbookViewId="0">
      <selection activeCell="B10" sqref="B10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">
      <c r="A8" s="2">
        <v>44317</v>
      </c>
      <c r="B8" s="41" t="str">
        <f>VLOOKUP(G9,G7:H27,2)</f>
        <v xml:space="preserve">$1.3624 </v>
      </c>
      <c r="C8" s="1"/>
      <c r="D8" s="1"/>
      <c r="E8" s="1"/>
      <c r="F8" s="1"/>
      <c r="G8" s="39">
        <v>44287</v>
      </c>
      <c r="H8" s="40" t="s">
        <v>135</v>
      </c>
    </row>
    <row r="9" spans="1:8" x14ac:dyDescent="0.3">
      <c r="A9" s="1" t="s">
        <v>136</v>
      </c>
      <c r="B9" s="41" t="str">
        <f>VLOOKUP(G17,G7:H27,2)</f>
        <v xml:space="preserve">$1.3586 </v>
      </c>
      <c r="C9" s="1"/>
      <c r="D9" s="1"/>
      <c r="E9" s="1"/>
      <c r="F9" s="1"/>
      <c r="G9" s="39">
        <v>44317</v>
      </c>
      <c r="H9" s="40" t="s">
        <v>137</v>
      </c>
    </row>
    <row r="10" spans="1:8" x14ac:dyDescent="0.3">
      <c r="A10" s="1" t="s">
        <v>138</v>
      </c>
      <c r="B10" s="41" t="str">
        <f>VLOOKUP(G22,G7:H27,2,)</f>
        <v xml:space="preserve">$1.3684 </v>
      </c>
      <c r="C10" s="1"/>
      <c r="D10" s="1"/>
      <c r="E10" s="1"/>
      <c r="F10" s="1"/>
      <c r="G10" s="39">
        <v>44348</v>
      </c>
      <c r="H10" s="40" t="s">
        <v>139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x14ac:dyDescent="0.3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x14ac:dyDescent="0.3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x14ac:dyDescent="0.3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x14ac:dyDescent="0.3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x14ac:dyDescent="0.3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x14ac:dyDescent="0.3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C21" sqref="C21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6"/>
      <c r="B1" s="66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6"/>
      <c r="B9" s="66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5"/>
      <c r="B11" s="65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127</v>
      </c>
      <c r="C12" s="48" t="str">
        <f>_xlfn.XLOOKUP(D3,C3:L3,C5:L5)</f>
        <v>Marketing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5"/>
      <c r="B13" s="65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5"/>
      <c r="B15" s="65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127</v>
      </c>
      <c r="C16" s="48">
        <f>_xlfn.XLOOKUP(G3,C3:L3,C6:L6)</f>
        <v>70000</v>
      </c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5"/>
      <c r="B17" s="65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5"/>
      <c r="B18" s="65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127</v>
      </c>
      <c r="C20" s="48">
        <f>_xlfn.XLOOKUP(I3,C3:L3,C8:L8)</f>
        <v>85000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5"/>
      <c r="B21" s="65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5"/>
      <c r="B22" s="65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ANJAL TM</cp:lastModifiedBy>
  <dcterms:created xsi:type="dcterms:W3CDTF">2024-07-16T06:00:49Z</dcterms:created>
  <dcterms:modified xsi:type="dcterms:W3CDTF">2025-05-03T15:10:50Z</dcterms:modified>
</cp:coreProperties>
</file>