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itrilykidis/Downloads/"/>
    </mc:Choice>
  </mc:AlternateContent>
  <xr:revisionPtr revIDLastSave="0" documentId="8_{48F85B7D-73F6-C24D-866D-8B8BB55DD5B7}" xr6:coauthVersionLast="47" xr6:coauthVersionMax="47" xr10:uidLastSave="{00000000-0000-0000-0000-000000000000}"/>
  <bookViews>
    <workbookView xWindow="380" yWindow="500" windowWidth="28800" windowHeight="16100" activeTab="1" xr2:uid="{0079140E-9F8F-1C4C-BD9D-BCD8F4BEBEE0}"/>
  </bookViews>
  <sheets>
    <sheet name="Holdings " sheetId="1" r:id="rId1"/>
    <sheet name="Sectors" sheetId="2" r:id="rId2"/>
    <sheet name="Average Bull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0" i="1"/>
  <c r="C18" i="3"/>
  <c r="E18" i="3" s="1"/>
  <c r="C9" i="2"/>
  <c r="C8" i="2"/>
  <c r="C7" i="2"/>
  <c r="C6" i="2"/>
  <c r="C5" i="2"/>
  <c r="C4" i="2"/>
  <c r="C3" i="2"/>
  <c r="C2" i="2"/>
  <c r="B8" i="2"/>
  <c r="B3" i="2"/>
  <c r="B10" i="2" s="1"/>
  <c r="E30" i="1"/>
  <c r="B9" i="2"/>
  <c r="B7" i="2"/>
  <c r="B6" i="2"/>
  <c r="B5" i="2"/>
  <c r="B4" i="2"/>
  <c r="B2" i="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8" i="3" l="1"/>
</calcChain>
</file>

<file path=xl/sharedStrings.xml><?xml version="1.0" encoding="utf-8"?>
<sst xmlns="http://schemas.openxmlformats.org/spreadsheetml/2006/main" count="67" uniqueCount="50">
  <si>
    <t xml:space="preserve">ACURA PHARMACEUTICALS, INC. (OTCM:ACUR)  </t>
  </si>
  <si>
    <t xml:space="preserve">AGCO CORPORATION (XNYS:AGCO)  </t>
  </si>
  <si>
    <t xml:space="preserve">BADGER METER, INC. (XNYS:BMI)  </t>
  </si>
  <si>
    <t xml:space="preserve">CHAMPION HOMES, INC (XNYS:SKY)  </t>
  </si>
  <si>
    <t xml:space="preserve">COMMVAULT SYSTEMS, INC. (XNAS:CVLT)  </t>
  </si>
  <si>
    <t xml:space="preserve">ENCOMPASS HEALTH CORPORATION (XNYS:EHC)  </t>
  </si>
  <si>
    <t xml:space="preserve">INMODE LTD (XNAS:INMD)  </t>
  </si>
  <si>
    <t xml:space="preserve">Fidelity Government Money Market Fund  </t>
  </si>
  <si>
    <t xml:space="preserve">Invesco Active US RE (ARCX:PSR)  </t>
  </si>
  <si>
    <t xml:space="preserve">Invesco KBW Reg Bank (XNAS:KBWR)  </t>
  </si>
  <si>
    <t xml:space="preserve">Invesco S&amp;P SC Con S (XNAS:PSCC)  </t>
  </si>
  <si>
    <t xml:space="preserve">Invesco S&amp;P SC H Cre (XNAS:PSCH)  </t>
  </si>
  <si>
    <t xml:space="preserve">Invesco S&amp;P SC Indls (XNAS:PSCI)  </t>
  </si>
  <si>
    <t xml:space="preserve">Invesco S&amp;P SC Info (XNAS:PSCT)  </t>
  </si>
  <si>
    <t xml:space="preserve">Invesco S&amp;P SC Matls (XNAS:PSCM)  </t>
  </si>
  <si>
    <t xml:space="preserve">Invesco S&amp;P SC Util &amp; CS (XNAS:PSCU)  </t>
  </si>
  <si>
    <t xml:space="preserve">Invesco S&amp;P500 EW En (ARCX:RSPG)  </t>
  </si>
  <si>
    <t xml:space="preserve">Invesco S&amp;P500 EW Fn (ARCX:RSPF)  </t>
  </si>
  <si>
    <t xml:space="preserve">MITEK SYSTEMS, INC. (XNAS:MITK)  </t>
  </si>
  <si>
    <t xml:space="preserve">NEXTRACKER INC. (XNAS:NXT)  </t>
  </si>
  <si>
    <t xml:space="preserve">PATRICK INDUSTRIES, INC. (XNAS:PATK)  </t>
  </si>
  <si>
    <t xml:space="preserve">PHILLIPS EDISON &amp; COMPANY, INC. (XNAS:PECO)  </t>
  </si>
  <si>
    <t xml:space="preserve">PUBMATIC, INC. (XNAS:PUBM)  </t>
  </si>
  <si>
    <t xml:space="preserve">StepStone Group Inc (XNAS:STEP)  </t>
  </si>
  <si>
    <t xml:space="preserve">THE ENSIGN GROUP, INC. (XNAS:ENSG)  </t>
  </si>
  <si>
    <t xml:space="preserve">TOPGOLF CALLAWAY BRANDS CORP. (XNYS:MODG)  </t>
  </si>
  <si>
    <t>Winmark Corporation (XNAS:WINA)</t>
  </si>
  <si>
    <t>Average Cost Basis</t>
  </si>
  <si>
    <t>Total Cost Basis</t>
  </si>
  <si>
    <t>Current Price</t>
  </si>
  <si>
    <t>Current Value</t>
  </si>
  <si>
    <t>Return</t>
  </si>
  <si>
    <t>Sector</t>
  </si>
  <si>
    <t>Cash</t>
  </si>
  <si>
    <t>Index</t>
  </si>
  <si>
    <t>Healthcare</t>
  </si>
  <si>
    <t>Industrials</t>
  </si>
  <si>
    <t>Real Estate</t>
  </si>
  <si>
    <t>Consumer</t>
  </si>
  <si>
    <t>Tech</t>
  </si>
  <si>
    <t>Financial</t>
  </si>
  <si>
    <t>Pure</t>
  </si>
  <si>
    <t>Exclude Index</t>
  </si>
  <si>
    <t>Total</t>
  </si>
  <si>
    <t>Value</t>
  </si>
  <si>
    <t>% of Fund</t>
  </si>
  <si>
    <t>Company</t>
  </si>
  <si>
    <t>Price</t>
  </si>
  <si>
    <t>Cost Basis</t>
  </si>
  <si>
    <t>Average Bullet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</si>
</sst>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Garamond"/>
      <family val="1"/>
    </font>
    <font>
      <b/>
      <sz val="14"/>
      <color theme="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CC223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9" fontId="2" fillId="0" borderId="0" xfId="2" applyFont="1"/>
    <xf numFmtId="4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9" fontId="2" fillId="0" borderId="6" xfId="2" applyFont="1" applyBorder="1"/>
    <xf numFmtId="0" fontId="2" fillId="0" borderId="7" xfId="0" applyFont="1" applyBorder="1"/>
    <xf numFmtId="8" fontId="2" fillId="0" borderId="8" xfId="0" applyNumberFormat="1" applyFont="1" applyBorder="1"/>
    <xf numFmtId="0" fontId="2" fillId="0" borderId="8" xfId="0" applyFont="1" applyBorder="1"/>
    <xf numFmtId="9" fontId="2" fillId="0" borderId="9" xfId="2" applyFont="1" applyBorder="1"/>
    <xf numFmtId="0" fontId="2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0" xfId="0" applyFont="1" applyFill="1" applyBorder="1"/>
    <xf numFmtId="8" fontId="2" fillId="0" borderId="5" xfId="0" applyNumberFormat="1" applyFont="1" applyBorder="1"/>
    <xf numFmtId="44" fontId="2" fillId="0" borderId="6" xfId="1" applyFont="1" applyBorder="1"/>
    <xf numFmtId="8" fontId="2" fillId="0" borderId="7" xfId="0" applyNumberFormat="1" applyFont="1" applyBorder="1"/>
    <xf numFmtId="44" fontId="2" fillId="0" borderId="9" xfId="1" applyFont="1" applyBorder="1"/>
    <xf numFmtId="44" fontId="2" fillId="0" borderId="13" xfId="1" applyFont="1" applyBorder="1"/>
    <xf numFmtId="8" fontId="2" fillId="0" borderId="14" xfId="0" applyNumberFormat="1" applyFont="1" applyBorder="1"/>
    <xf numFmtId="8" fontId="2" fillId="0" borderId="15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9" fontId="2" fillId="0" borderId="4" xfId="2" applyFont="1" applyBorder="1"/>
    <xf numFmtId="0" fontId="2" fillId="0" borderId="9" xfId="0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0" fontId="3" fillId="2" borderId="2" xfId="0" applyFont="1" applyFill="1" applyBorder="1"/>
    <xf numFmtId="8" fontId="2" fillId="0" borderId="6" xfId="0" applyNumberFormat="1" applyFont="1" applyBorder="1"/>
    <xf numFmtId="8" fontId="2" fillId="0" borderId="9" xfId="0" applyNumberFormat="1" applyFont="1" applyBorder="1"/>
    <xf numFmtId="8" fontId="2" fillId="0" borderId="13" xfId="0" applyNumberFormat="1" applyFont="1" applyBorder="1"/>
    <xf numFmtId="0" fontId="2" fillId="0" borderId="10" xfId="0" applyFont="1" applyBorder="1"/>
    <xf numFmtId="8" fontId="2" fillId="0" borderId="10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0" fontId="2" fillId="0" borderId="12" xfId="0" applyFont="1" applyBorder="1"/>
    <xf numFmtId="9" fontId="2" fillId="0" borderId="12" xfId="2" applyFont="1" applyBorder="1"/>
    <xf numFmtId="44" fontId="2" fillId="0" borderId="12" xfId="1" applyFont="1" applyBorder="1"/>
    <xf numFmtId="8" fontId="2" fillId="0" borderId="2" xfId="0" applyNumberFormat="1" applyFont="1" applyBorder="1"/>
    <xf numFmtId="44" fontId="2" fillId="0" borderId="4" xfId="1" applyFont="1" applyBorder="1"/>
    <xf numFmtId="9" fontId="2" fillId="0" borderId="1" xfId="2" applyFont="1" applyBorder="1"/>
    <xf numFmtId="9" fontId="2" fillId="0" borderId="15" xfId="2" applyFont="1" applyBorder="1"/>
    <xf numFmtId="44" fontId="2" fillId="0" borderId="13" xfId="0" applyNumberFormat="1" applyFont="1" applyBorder="1"/>
    <xf numFmtId="44" fontId="2" fillId="0" borderId="1" xfId="0" applyNumberFormat="1" applyFont="1" applyBorder="1"/>
    <xf numFmtId="8" fontId="2" fillId="0" borderId="4" xfId="0" applyNumberFormat="1" applyFont="1" applyBorder="1"/>
    <xf numFmtId="8" fontId="2" fillId="0" borderId="12" xfId="0" applyNumberFormat="1" applyFont="1" applyBorder="1"/>
    <xf numFmtId="9" fontId="2" fillId="0" borderId="2" xfId="2" applyFont="1" applyBorder="1"/>
    <xf numFmtId="9" fontId="2" fillId="0" borderId="3" xfId="2" applyFont="1" applyBorder="1"/>
    <xf numFmtId="0" fontId="2" fillId="0" borderId="4" xfId="0" applyFont="1" applyBorder="1"/>
    <xf numFmtId="0" fontId="3" fillId="2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2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8D03-038D-844B-ABEA-81AC583BE16E}">
  <dimension ref="A1:F31"/>
  <sheetViews>
    <sheetView showGridLines="0" topLeftCell="A15" workbookViewId="0">
      <selection activeCell="B13" sqref="B13"/>
    </sheetView>
  </sheetViews>
  <sheetFormatPr baseColWidth="10" defaultRowHeight="19" x14ac:dyDescent="0.25"/>
  <cols>
    <col min="1" max="1" width="70.1640625" style="1" customWidth="1"/>
    <col min="2" max="2" width="20.6640625" style="1" customWidth="1"/>
    <col min="3" max="3" width="18.33203125" style="1" customWidth="1"/>
    <col min="4" max="4" width="18.5" style="1" customWidth="1"/>
    <col min="5" max="5" width="16" style="1" bestFit="1" customWidth="1"/>
    <col min="6" max="6" width="11" style="1" bestFit="1" customWidth="1"/>
    <col min="7" max="16384" width="10.83203125" style="1"/>
  </cols>
  <sheetData>
    <row r="1" spans="1:6" x14ac:dyDescent="0.25">
      <c r="A1" s="13"/>
      <c r="B1" s="16" t="s">
        <v>27</v>
      </c>
      <c r="C1" s="14" t="s">
        <v>28</v>
      </c>
      <c r="D1" s="14" t="s">
        <v>29</v>
      </c>
      <c r="E1" s="15" t="s">
        <v>30</v>
      </c>
      <c r="F1" s="15" t="s">
        <v>31</v>
      </c>
    </row>
    <row r="2" spans="1:6" x14ac:dyDescent="0.25">
      <c r="A2" s="6" t="s">
        <v>7</v>
      </c>
      <c r="B2" s="6"/>
      <c r="C2" s="21">
        <v>66121.67</v>
      </c>
      <c r="D2" s="24"/>
      <c r="E2" s="7"/>
      <c r="F2" s="7"/>
    </row>
    <row r="3" spans="1:6" x14ac:dyDescent="0.25">
      <c r="A3" s="36" t="s">
        <v>0</v>
      </c>
      <c r="B3" s="37">
        <v>8.48</v>
      </c>
      <c r="C3" s="38">
        <v>1288.96</v>
      </c>
      <c r="D3" s="39">
        <v>0</v>
      </c>
      <c r="E3" s="40">
        <v>0</v>
      </c>
      <c r="F3" s="41">
        <f>(E3-C3)/C3</f>
        <v>-1</v>
      </c>
    </row>
    <row r="4" spans="1:6" x14ac:dyDescent="0.25">
      <c r="A4" s="36" t="s">
        <v>1</v>
      </c>
      <c r="B4" s="37">
        <v>118.4</v>
      </c>
      <c r="C4" s="38">
        <v>21312</v>
      </c>
      <c r="D4" s="39">
        <v>105.44</v>
      </c>
      <c r="E4" s="42">
        <f>(C4/B4)*D4</f>
        <v>18979.2</v>
      </c>
      <c r="F4" s="41">
        <f>(E4-C4)/C4</f>
        <v>-0.10945945945945942</v>
      </c>
    </row>
    <row r="5" spans="1:6" x14ac:dyDescent="0.25">
      <c r="A5" s="36" t="s">
        <v>2</v>
      </c>
      <c r="B5" s="37">
        <v>196.24</v>
      </c>
      <c r="C5" s="38">
        <v>19624</v>
      </c>
      <c r="D5" s="39">
        <v>242.46</v>
      </c>
      <c r="E5" s="42">
        <f t="shared" ref="E5:E29" si="0">(C5/B5)*D5</f>
        <v>24246</v>
      </c>
      <c r="F5" s="41">
        <f t="shared" ref="F5:F29" si="1">(E5-C5)/C5</f>
        <v>0.2355279249898084</v>
      </c>
    </row>
    <row r="6" spans="1:6" x14ac:dyDescent="0.25">
      <c r="A6" s="9" t="s">
        <v>3</v>
      </c>
      <c r="B6" s="19">
        <v>69.53</v>
      </c>
      <c r="C6" s="23">
        <v>34765</v>
      </c>
      <c r="D6" s="26">
        <v>91.31</v>
      </c>
      <c r="E6" s="20">
        <f t="shared" si="0"/>
        <v>45655</v>
      </c>
      <c r="F6" s="12">
        <f t="shared" si="1"/>
        <v>0.31324608082841937</v>
      </c>
    </row>
    <row r="7" spans="1:6" x14ac:dyDescent="0.25">
      <c r="A7" s="36" t="s">
        <v>4</v>
      </c>
      <c r="B7" s="37">
        <v>79.97</v>
      </c>
      <c r="C7" s="38">
        <v>14234.66</v>
      </c>
      <c r="D7" s="39">
        <v>179.88</v>
      </c>
      <c r="E7" s="42">
        <f t="shared" si="0"/>
        <v>32018.639999999999</v>
      </c>
      <c r="F7" s="41">
        <f t="shared" si="1"/>
        <v>1.2493435038139302</v>
      </c>
    </row>
    <row r="8" spans="1:6" x14ac:dyDescent="0.25">
      <c r="A8" s="6" t="s">
        <v>5</v>
      </c>
      <c r="B8" s="17">
        <v>98.41</v>
      </c>
      <c r="C8" s="22">
        <v>41824.25</v>
      </c>
      <c r="D8" s="25">
        <v>119.5</v>
      </c>
      <c r="E8" s="18">
        <f t="shared" si="0"/>
        <v>50787.5</v>
      </c>
      <c r="F8" s="45">
        <f t="shared" si="1"/>
        <v>0.21430748907631339</v>
      </c>
    </row>
    <row r="9" spans="1:6" x14ac:dyDescent="0.25">
      <c r="A9" s="36" t="s">
        <v>6</v>
      </c>
      <c r="B9" s="37">
        <v>34.799999999999997</v>
      </c>
      <c r="C9" s="38">
        <v>43500</v>
      </c>
      <c r="D9" s="39">
        <v>14.68</v>
      </c>
      <c r="E9" s="42">
        <f t="shared" si="0"/>
        <v>18350</v>
      </c>
      <c r="F9" s="41">
        <f t="shared" si="1"/>
        <v>-0.57816091954022986</v>
      </c>
    </row>
    <row r="10" spans="1:6" x14ac:dyDescent="0.25">
      <c r="A10" s="36" t="s">
        <v>8</v>
      </c>
      <c r="B10" s="37">
        <v>89.13</v>
      </c>
      <c r="C10" s="38">
        <v>54904.08</v>
      </c>
      <c r="D10" s="39">
        <v>90.1</v>
      </c>
      <c r="E10" s="42">
        <f t="shared" si="0"/>
        <v>55501.599999999999</v>
      </c>
      <c r="F10" s="41">
        <f t="shared" si="1"/>
        <v>1.0882979916975146E-2</v>
      </c>
    </row>
    <row r="11" spans="1:6" x14ac:dyDescent="0.25">
      <c r="A11" s="6" t="s">
        <v>9</v>
      </c>
      <c r="B11" s="17">
        <v>57.73</v>
      </c>
      <c r="C11" s="22">
        <v>70776.98</v>
      </c>
      <c r="D11" s="25">
        <v>58.46</v>
      </c>
      <c r="E11" s="18">
        <f t="shared" si="0"/>
        <v>71671.960000000006</v>
      </c>
      <c r="F11" s="8">
        <f t="shared" si="1"/>
        <v>1.2645071886367721E-2</v>
      </c>
    </row>
    <row r="12" spans="1:6" x14ac:dyDescent="0.25">
      <c r="A12" s="36" t="s">
        <v>10</v>
      </c>
      <c r="B12" s="37">
        <v>34.119999999999997</v>
      </c>
      <c r="C12" s="38">
        <v>42377.04</v>
      </c>
      <c r="D12" s="39">
        <v>34.369999999999997</v>
      </c>
      <c r="E12" s="42">
        <f t="shared" si="0"/>
        <v>42687.540000000008</v>
      </c>
      <c r="F12" s="41">
        <f t="shared" si="1"/>
        <v>7.3270808909732081E-3</v>
      </c>
    </row>
    <row r="13" spans="1:6" x14ac:dyDescent="0.25">
      <c r="A13" s="6" t="s">
        <v>11</v>
      </c>
      <c r="B13" s="17">
        <v>41.5</v>
      </c>
      <c r="C13" s="22">
        <v>69720</v>
      </c>
      <c r="D13" s="25">
        <v>40.04</v>
      </c>
      <c r="E13" s="18">
        <f t="shared" si="0"/>
        <v>67267.199999999997</v>
      </c>
      <c r="F13" s="46">
        <f t="shared" si="1"/>
        <v>-3.5180722891566304E-2</v>
      </c>
    </row>
    <row r="14" spans="1:6" x14ac:dyDescent="0.25">
      <c r="A14" s="36" t="s">
        <v>12</v>
      </c>
      <c r="B14" s="37">
        <v>92.7</v>
      </c>
      <c r="C14" s="38">
        <v>86489.1</v>
      </c>
      <c r="D14" s="39">
        <v>128.21</v>
      </c>
      <c r="E14" s="42">
        <f t="shared" si="0"/>
        <v>119619.93000000001</v>
      </c>
      <c r="F14" s="41">
        <f t="shared" si="1"/>
        <v>0.38306364617044231</v>
      </c>
    </row>
    <row r="15" spans="1:6" x14ac:dyDescent="0.25">
      <c r="A15" s="36" t="s">
        <v>13</v>
      </c>
      <c r="B15" s="37">
        <v>47.52</v>
      </c>
      <c r="C15" s="38">
        <v>136144.79999999999</v>
      </c>
      <c r="D15" s="39">
        <v>43.61</v>
      </c>
      <c r="E15" s="42">
        <f t="shared" si="0"/>
        <v>124942.64999999998</v>
      </c>
      <c r="F15" s="41">
        <f t="shared" si="1"/>
        <v>-8.2281144781144858E-2</v>
      </c>
    </row>
    <row r="16" spans="1:6" x14ac:dyDescent="0.25">
      <c r="A16" s="9" t="s">
        <v>14</v>
      </c>
      <c r="B16" s="19">
        <v>46.75</v>
      </c>
      <c r="C16" s="23">
        <v>23889.25</v>
      </c>
      <c r="D16" s="26">
        <v>65.84</v>
      </c>
      <c r="E16" s="20">
        <f t="shared" si="0"/>
        <v>33644.240000000005</v>
      </c>
      <c r="F16" s="12">
        <f t="shared" si="1"/>
        <v>0.40834224598930502</v>
      </c>
    </row>
    <row r="17" spans="1:6" x14ac:dyDescent="0.25">
      <c r="A17" s="6" t="s">
        <v>15</v>
      </c>
      <c r="B17" s="17">
        <v>56.58</v>
      </c>
      <c r="C17" s="22">
        <v>15078.57</v>
      </c>
      <c r="D17" s="25">
        <v>55.67</v>
      </c>
      <c r="E17" s="18">
        <f t="shared" si="0"/>
        <v>14836.055</v>
      </c>
      <c r="F17" s="8">
        <f t="shared" si="1"/>
        <v>-1.6083421703782217E-2</v>
      </c>
    </row>
    <row r="18" spans="1:6" x14ac:dyDescent="0.25">
      <c r="A18" s="36" t="s">
        <v>15</v>
      </c>
      <c r="B18" s="37">
        <v>56.58</v>
      </c>
      <c r="C18" s="38">
        <v>15078.57</v>
      </c>
      <c r="D18" s="39">
        <v>55.67</v>
      </c>
      <c r="E18" s="42">
        <f t="shared" si="0"/>
        <v>14836.055</v>
      </c>
      <c r="F18" s="45">
        <f t="shared" si="1"/>
        <v>-1.6083421703782217E-2</v>
      </c>
    </row>
    <row r="19" spans="1:6" x14ac:dyDescent="0.25">
      <c r="A19" s="6" t="s">
        <v>16</v>
      </c>
      <c r="B19" s="17">
        <v>67.95</v>
      </c>
      <c r="C19" s="22">
        <v>44167.5</v>
      </c>
      <c r="D19" s="25">
        <v>74.819999999999993</v>
      </c>
      <c r="E19" s="18">
        <f t="shared" si="0"/>
        <v>48632.999999999993</v>
      </c>
      <c r="F19" s="8">
        <f t="shared" si="1"/>
        <v>0.10110375275938173</v>
      </c>
    </row>
    <row r="20" spans="1:6" x14ac:dyDescent="0.25">
      <c r="A20" s="27" t="s">
        <v>17</v>
      </c>
      <c r="B20" s="43">
        <v>49.8</v>
      </c>
      <c r="C20" s="35">
        <v>37051.199999999997</v>
      </c>
      <c r="D20" s="24">
        <v>73.48</v>
      </c>
      <c r="E20" s="44">
        <f t="shared" si="0"/>
        <v>54669.120000000003</v>
      </c>
      <c r="F20" s="28">
        <f t="shared" si="1"/>
        <v>0.47550200803212872</v>
      </c>
    </row>
    <row r="21" spans="1:6" x14ac:dyDescent="0.25">
      <c r="A21" s="27" t="s">
        <v>18</v>
      </c>
      <c r="B21" s="43">
        <v>15.17</v>
      </c>
      <c r="C21" s="35">
        <v>35346.1</v>
      </c>
      <c r="D21" s="24">
        <v>9.61</v>
      </c>
      <c r="E21" s="44">
        <f t="shared" si="0"/>
        <v>22391.3</v>
      </c>
      <c r="F21" s="28">
        <f t="shared" si="1"/>
        <v>-0.36651285431773234</v>
      </c>
    </row>
    <row r="22" spans="1:6" x14ac:dyDescent="0.25">
      <c r="A22" s="27" t="s">
        <v>19</v>
      </c>
      <c r="B22" s="43">
        <v>47.6</v>
      </c>
      <c r="C22" s="35">
        <v>21420</v>
      </c>
      <c r="D22" s="24">
        <v>61.84</v>
      </c>
      <c r="E22" s="44">
        <f t="shared" si="0"/>
        <v>27828</v>
      </c>
      <c r="F22" s="28">
        <f t="shared" si="1"/>
        <v>0.29915966386554621</v>
      </c>
    </row>
    <row r="23" spans="1:6" x14ac:dyDescent="0.25">
      <c r="A23" s="27" t="s">
        <v>20</v>
      </c>
      <c r="B23" s="43">
        <v>31.67</v>
      </c>
      <c r="C23" s="35">
        <v>14631.54</v>
      </c>
      <c r="D23" s="24">
        <v>87.05</v>
      </c>
      <c r="E23" s="44">
        <f t="shared" si="0"/>
        <v>40217.1</v>
      </c>
      <c r="F23" s="28">
        <f t="shared" si="1"/>
        <v>1.7486580359962107</v>
      </c>
    </row>
    <row r="24" spans="1:6" x14ac:dyDescent="0.25">
      <c r="A24" s="36" t="s">
        <v>21</v>
      </c>
      <c r="B24" s="37">
        <v>36.520000000000003</v>
      </c>
      <c r="C24" s="38">
        <v>21181.599999999999</v>
      </c>
      <c r="D24" s="39">
        <v>35.67</v>
      </c>
      <c r="E24" s="42">
        <f t="shared" si="0"/>
        <v>20688.599999999999</v>
      </c>
      <c r="F24" s="41">
        <f t="shared" si="1"/>
        <v>-2.3274917853231106E-2</v>
      </c>
    </row>
    <row r="25" spans="1:6" x14ac:dyDescent="0.25">
      <c r="A25" s="9" t="s">
        <v>22</v>
      </c>
      <c r="B25" s="19">
        <v>13.98</v>
      </c>
      <c r="C25" s="23">
        <v>17125.5</v>
      </c>
      <c r="D25" s="26">
        <v>11.67</v>
      </c>
      <c r="E25" s="20">
        <f t="shared" si="0"/>
        <v>14295.75</v>
      </c>
      <c r="F25" s="12">
        <f t="shared" si="1"/>
        <v>-0.16523605150214593</v>
      </c>
    </row>
    <row r="26" spans="1:6" x14ac:dyDescent="0.25">
      <c r="A26" s="9" t="s">
        <v>23</v>
      </c>
      <c r="B26" s="19">
        <v>29.72</v>
      </c>
      <c r="C26" s="23">
        <v>44431.4</v>
      </c>
      <c r="D26" s="26">
        <v>58.76</v>
      </c>
      <c r="E26" s="20">
        <f t="shared" si="0"/>
        <v>87846.2</v>
      </c>
      <c r="F26" s="12">
        <f t="shared" si="1"/>
        <v>0.97711978465679661</v>
      </c>
    </row>
    <row r="27" spans="1:6" x14ac:dyDescent="0.25">
      <c r="A27" s="9" t="s">
        <v>24</v>
      </c>
      <c r="B27" s="19">
        <v>51.62</v>
      </c>
      <c r="C27" s="23">
        <v>16776.5</v>
      </c>
      <c r="D27" s="26">
        <v>147.04</v>
      </c>
      <c r="E27" s="20">
        <f t="shared" si="0"/>
        <v>47788</v>
      </c>
      <c r="F27" s="12">
        <f t="shared" si="1"/>
        <v>1.8485083301046106</v>
      </c>
    </row>
    <row r="28" spans="1:6" x14ac:dyDescent="0.25">
      <c r="A28" s="9" t="s">
        <v>25</v>
      </c>
      <c r="B28" s="19">
        <v>19.73</v>
      </c>
      <c r="C28" s="23">
        <v>25214.94</v>
      </c>
      <c r="D28" s="26">
        <v>6.73</v>
      </c>
      <c r="E28" s="20">
        <f t="shared" si="0"/>
        <v>8600.94</v>
      </c>
      <c r="F28" s="12">
        <f t="shared" si="1"/>
        <v>-0.65889508362899141</v>
      </c>
    </row>
    <row r="29" spans="1:6" x14ac:dyDescent="0.25">
      <c r="A29" s="9" t="s">
        <v>26</v>
      </c>
      <c r="B29" s="19">
        <v>138.32</v>
      </c>
      <c r="C29" s="23">
        <v>5256.16</v>
      </c>
      <c r="D29" s="26">
        <v>427.12</v>
      </c>
      <c r="E29" s="20">
        <f t="shared" si="0"/>
        <v>16230.56</v>
      </c>
      <c r="F29" s="12">
        <f t="shared" si="1"/>
        <v>2.087912087912088</v>
      </c>
    </row>
    <row r="30" spans="1:6" x14ac:dyDescent="0.25">
      <c r="C30" s="3">
        <f>SUM(C2:C29)</f>
        <v>1039731.3699999999</v>
      </c>
      <c r="E30" s="3">
        <f>SUM(E4:E29)+C2</f>
        <v>1190353.81</v>
      </c>
    </row>
    <row r="31" spans="1:6" x14ac:dyDescent="0.25">
      <c r="E31" s="2">
        <f>(E30-C30)/C30</f>
        <v>0.14486668801769462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25A7-13CF-F542-9210-F10B00D8DB22}">
  <dimension ref="A1:C10"/>
  <sheetViews>
    <sheetView showGridLines="0" tabSelected="1" workbookViewId="0">
      <selection activeCell="F11" sqref="F11"/>
    </sheetView>
  </sheetViews>
  <sheetFormatPr baseColWidth="10" defaultRowHeight="19" x14ac:dyDescent="0.25"/>
  <cols>
    <col min="1" max="1" width="16.5" style="1" customWidth="1"/>
    <col min="2" max="2" width="16.33203125" style="1" bestFit="1" customWidth="1"/>
    <col min="3" max="3" width="13.33203125" style="1" customWidth="1"/>
    <col min="4" max="16384" width="10.83203125" style="1"/>
  </cols>
  <sheetData>
    <row r="1" spans="1:3" x14ac:dyDescent="0.25">
      <c r="A1" s="54" t="s">
        <v>32</v>
      </c>
      <c r="B1" s="54" t="s">
        <v>44</v>
      </c>
      <c r="C1" s="15" t="s">
        <v>45</v>
      </c>
    </row>
    <row r="2" spans="1:3" x14ac:dyDescent="0.25">
      <c r="A2" s="27" t="s">
        <v>33</v>
      </c>
      <c r="B2" s="21">
        <f>'Holdings '!C2</f>
        <v>66121.67</v>
      </c>
      <c r="C2" s="28">
        <f>B2/B10</f>
        <v>5.5547913103247852E-2</v>
      </c>
    </row>
    <row r="3" spans="1:3" x14ac:dyDescent="0.25">
      <c r="A3" s="27" t="s">
        <v>34</v>
      </c>
      <c r="B3" s="47">
        <f>SUM('Holdings '!E10:E20)</f>
        <v>648309.35</v>
      </c>
      <c r="C3" s="28">
        <f>B3/B10</f>
        <v>0.54463584234673901</v>
      </c>
    </row>
    <row r="4" spans="1:3" x14ac:dyDescent="0.25">
      <c r="A4" s="36" t="s">
        <v>35</v>
      </c>
      <c r="B4" s="48">
        <f>'Holdings '!E8+'Holdings '!E9+'Holdings '!E27</f>
        <v>116925.5</v>
      </c>
      <c r="C4" s="41">
        <f>B4/B10</f>
        <v>9.8227517749533658E-2</v>
      </c>
    </row>
    <row r="5" spans="1:3" x14ac:dyDescent="0.25">
      <c r="A5" s="9" t="s">
        <v>36</v>
      </c>
      <c r="B5" s="31">
        <f>'Holdings '!E5+'Holdings '!E4</f>
        <v>43225.2</v>
      </c>
      <c r="C5" s="12">
        <f>B5/B10</f>
        <v>3.6312900951692678E-2</v>
      </c>
    </row>
    <row r="6" spans="1:3" x14ac:dyDescent="0.25">
      <c r="A6" s="6" t="s">
        <v>37</v>
      </c>
      <c r="B6" s="30">
        <f>'Holdings '!E24</f>
        <v>20688.599999999999</v>
      </c>
      <c r="C6" s="8">
        <f>B6/B10</f>
        <v>1.7380210678705689E-2</v>
      </c>
    </row>
    <row r="7" spans="1:3" x14ac:dyDescent="0.25">
      <c r="A7" s="27" t="s">
        <v>38</v>
      </c>
      <c r="B7" s="47">
        <f>'Holdings '!E6+'Holdings '!E29+'Holdings '!E23+'Holdings '!E28</f>
        <v>110703.6</v>
      </c>
      <c r="C7" s="28">
        <f>B7/B10</f>
        <v>9.3000584422878452E-2</v>
      </c>
    </row>
    <row r="8" spans="1:3" x14ac:dyDescent="0.25">
      <c r="A8" s="36" t="s">
        <v>39</v>
      </c>
      <c r="B8" s="48">
        <f>'Holdings '!E25+'Holdings '!E22+'Holdings '!E21+'Holdings '!E7</f>
        <v>96533.69</v>
      </c>
      <c r="C8" s="41">
        <f>B8/B10</f>
        <v>8.1096636301773176E-2</v>
      </c>
    </row>
    <row r="9" spans="1:3" x14ac:dyDescent="0.25">
      <c r="A9" s="9" t="s">
        <v>40</v>
      </c>
      <c r="B9" s="31">
        <f>'Holdings '!E26</f>
        <v>87846.2</v>
      </c>
      <c r="C9" s="12">
        <f>B9/B10</f>
        <v>7.3798394445429641E-2</v>
      </c>
    </row>
    <row r="10" spans="1:3" x14ac:dyDescent="0.25">
      <c r="A10" s="9" t="s">
        <v>43</v>
      </c>
      <c r="B10" s="31">
        <f>SUM(B2:B9)</f>
        <v>1190353.8099999998</v>
      </c>
      <c r="C1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6CE4-E7EA-E54F-B1F1-1A86EB3F33AD}">
  <dimension ref="A1:F19"/>
  <sheetViews>
    <sheetView showGridLines="0" workbookViewId="0">
      <selection activeCell="I3" sqref="I3"/>
    </sheetView>
  </sheetViews>
  <sheetFormatPr baseColWidth="10" defaultRowHeight="19" x14ac:dyDescent="0.25"/>
  <cols>
    <col min="1" max="1" width="63" style="1" customWidth="1"/>
    <col min="2" max="2" width="11" style="1" bestFit="1" customWidth="1"/>
    <col min="3" max="3" width="12.5" style="1" bestFit="1" customWidth="1"/>
    <col min="4" max="4" width="11" style="1" bestFit="1" customWidth="1"/>
    <col min="5" max="5" width="11" style="1" customWidth="1"/>
    <col min="6" max="16384" width="10.83203125" style="1"/>
  </cols>
  <sheetData>
    <row r="1" spans="1:3" x14ac:dyDescent="0.25">
      <c r="A1" s="32" t="s">
        <v>46</v>
      </c>
      <c r="B1" s="4" t="s">
        <v>47</v>
      </c>
      <c r="C1" s="5" t="s">
        <v>48</v>
      </c>
    </row>
    <row r="2" spans="1:3" x14ac:dyDescent="0.25">
      <c r="A2" s="6" t="s">
        <v>0</v>
      </c>
      <c r="B2" s="35">
        <v>8.48</v>
      </c>
      <c r="C2" s="33">
        <v>1288.96</v>
      </c>
    </row>
    <row r="3" spans="1:3" x14ac:dyDescent="0.25">
      <c r="A3" s="27" t="s">
        <v>1</v>
      </c>
      <c r="B3" s="35">
        <v>118.4</v>
      </c>
      <c r="C3" s="49">
        <v>21312</v>
      </c>
    </row>
    <row r="4" spans="1:3" x14ac:dyDescent="0.25">
      <c r="A4" s="27" t="s">
        <v>2</v>
      </c>
      <c r="B4" s="35">
        <v>196.24</v>
      </c>
      <c r="C4" s="49">
        <v>19624</v>
      </c>
    </row>
    <row r="5" spans="1:3" x14ac:dyDescent="0.25">
      <c r="A5" s="27" t="s">
        <v>3</v>
      </c>
      <c r="B5" s="35">
        <v>69.53</v>
      </c>
      <c r="C5" s="49">
        <v>34765</v>
      </c>
    </row>
    <row r="6" spans="1:3" x14ac:dyDescent="0.25">
      <c r="A6" s="27" t="s">
        <v>4</v>
      </c>
      <c r="B6" s="35">
        <v>79.97</v>
      </c>
      <c r="C6" s="49">
        <v>14234.66</v>
      </c>
    </row>
    <row r="7" spans="1:3" x14ac:dyDescent="0.25">
      <c r="A7" s="27" t="s">
        <v>5</v>
      </c>
      <c r="B7" s="35">
        <v>98.41</v>
      </c>
      <c r="C7" s="49">
        <v>41824.25</v>
      </c>
    </row>
    <row r="8" spans="1:3" x14ac:dyDescent="0.25">
      <c r="A8" s="27" t="s">
        <v>6</v>
      </c>
      <c r="B8" s="35">
        <v>34.799999999999997</v>
      </c>
      <c r="C8" s="49">
        <v>43500</v>
      </c>
    </row>
    <row r="9" spans="1:3" x14ac:dyDescent="0.25">
      <c r="A9" s="27" t="s">
        <v>18</v>
      </c>
      <c r="B9" s="35">
        <v>15.17</v>
      </c>
      <c r="C9" s="49">
        <v>35346.1</v>
      </c>
    </row>
    <row r="10" spans="1:3" x14ac:dyDescent="0.25">
      <c r="A10" s="36" t="s">
        <v>19</v>
      </c>
      <c r="B10" s="38">
        <v>47.6</v>
      </c>
      <c r="C10" s="50">
        <v>21420</v>
      </c>
    </row>
    <row r="11" spans="1:3" x14ac:dyDescent="0.25">
      <c r="A11" s="9" t="s">
        <v>20</v>
      </c>
      <c r="B11" s="23">
        <v>31.67</v>
      </c>
      <c r="C11" s="34">
        <v>14631.54</v>
      </c>
    </row>
    <row r="12" spans="1:3" x14ac:dyDescent="0.25">
      <c r="A12" s="9" t="s">
        <v>21</v>
      </c>
      <c r="B12" s="23">
        <v>36.520000000000003</v>
      </c>
      <c r="C12" s="34">
        <v>21181.599999999999</v>
      </c>
    </row>
    <row r="13" spans="1:3" x14ac:dyDescent="0.25">
      <c r="A13" s="9" t="s">
        <v>22</v>
      </c>
      <c r="B13" s="23">
        <v>13.98</v>
      </c>
      <c r="C13" s="34">
        <v>17125.5</v>
      </c>
    </row>
    <row r="14" spans="1:3" x14ac:dyDescent="0.25">
      <c r="A14" s="9" t="s">
        <v>23</v>
      </c>
      <c r="B14" s="23">
        <v>29.72</v>
      </c>
      <c r="C14" s="34">
        <v>44431.4</v>
      </c>
    </row>
    <row r="15" spans="1:3" x14ac:dyDescent="0.25">
      <c r="A15" s="9" t="s">
        <v>24</v>
      </c>
      <c r="B15" s="23">
        <v>51.62</v>
      </c>
      <c r="C15" s="34">
        <v>16776.5</v>
      </c>
    </row>
    <row r="16" spans="1:3" x14ac:dyDescent="0.25">
      <c r="A16" s="9" t="s">
        <v>25</v>
      </c>
      <c r="B16" s="23">
        <v>19.73</v>
      </c>
      <c r="C16" s="34">
        <v>25214.94</v>
      </c>
    </row>
    <row r="17" spans="1:6" x14ac:dyDescent="0.25">
      <c r="A17" s="9" t="s">
        <v>26</v>
      </c>
      <c r="B17" s="23">
        <v>138.32</v>
      </c>
      <c r="C17" s="34">
        <v>5256.16</v>
      </c>
    </row>
    <row r="18" spans="1:6" x14ac:dyDescent="0.25">
      <c r="A18" s="9" t="s">
        <v>49</v>
      </c>
      <c r="B18" s="26"/>
      <c r="C18" s="10">
        <f>AVERAGE(C2:C17)</f>
        <v>23620.788124999999</v>
      </c>
      <c r="D18" s="51">
        <f>C18/Sectors!B10</f>
        <v>1.9843501929060908E-2</v>
      </c>
      <c r="E18" s="52">
        <f>'Average Bullet'!C18/SUM(Sectors!B4:B9)</f>
        <v>4.963155499445613E-2</v>
      </c>
      <c r="F18" s="53"/>
    </row>
    <row r="19" spans="1:6" x14ac:dyDescent="0.25">
      <c r="D19" s="9" t="s">
        <v>41</v>
      </c>
      <c r="E19" s="11" t="s">
        <v>42</v>
      </c>
      <c r="F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Holdings </vt:lpstr>
      <vt:lpstr>Sectors</vt:lpstr>
      <vt:lpstr>Average 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Lykidis, Dimitri</dc:creator>
  <cp:lastModifiedBy>Lykidis, Dimitri</cp:lastModifiedBy>
  <dcterms:created xsi:type="dcterms:W3CDTF">2025-05-15T16:13:09Z</dcterms:created>
  <dcterms:modified xsi:type="dcterms:W3CDTF">2025-05-15T17:55:58Z</dcterms:modified>
</cp:coreProperties>
</file>