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\powerbi\"/>
    </mc:Choice>
  </mc:AlternateContent>
  <xr:revisionPtr revIDLastSave="0" documentId="13_ncr:1_{6B3AEB5F-9AFA-4D51-9F43-E30A4BA33463}" xr6:coauthVersionLast="47" xr6:coauthVersionMax="47" xr10:uidLastSave="{00000000-0000-0000-0000-000000000000}"/>
  <bookViews>
    <workbookView xWindow="-108" yWindow="-108" windowWidth="23256" windowHeight="12456" xr2:uid="{E9A11F30-2EB8-4E33-BFD2-C0DF4421A3B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1" l="1"/>
  <c r="B78" i="1"/>
  <c r="C66" i="1"/>
  <c r="E61" i="1"/>
  <c r="E73" i="1" s="1"/>
  <c r="E62" i="1"/>
  <c r="F62" i="1"/>
  <c r="G62" i="1"/>
  <c r="H62" i="1"/>
  <c r="I62" i="1"/>
  <c r="J62" i="1"/>
  <c r="E63" i="1"/>
  <c r="E64" i="1"/>
  <c r="F64" i="1"/>
  <c r="G64" i="1"/>
  <c r="H64" i="1"/>
  <c r="I64" i="1"/>
  <c r="J64" i="1"/>
  <c r="E65" i="1"/>
  <c r="D65" i="1"/>
  <c r="D64" i="1"/>
  <c r="D63" i="1"/>
  <c r="D62" i="1"/>
  <c r="D61" i="1"/>
  <c r="D75" i="1" s="1"/>
  <c r="E58" i="1"/>
  <c r="F58" i="1"/>
  <c r="G58" i="1"/>
  <c r="H58" i="1"/>
  <c r="I58" i="1"/>
  <c r="J58" i="1"/>
  <c r="D58" i="1"/>
  <c r="E57" i="1"/>
  <c r="F57" i="1"/>
  <c r="G57" i="1"/>
  <c r="H57" i="1"/>
  <c r="I57" i="1"/>
  <c r="J57" i="1"/>
  <c r="D57" i="1"/>
  <c r="E55" i="1"/>
  <c r="F55" i="1"/>
  <c r="G55" i="1"/>
  <c r="H55" i="1"/>
  <c r="I55" i="1"/>
  <c r="J55" i="1"/>
  <c r="D55" i="1"/>
  <c r="F54" i="1"/>
  <c r="G54" i="1"/>
  <c r="H54" i="1"/>
  <c r="I54" i="1"/>
  <c r="J54" i="1"/>
  <c r="E54" i="1"/>
  <c r="D54" i="1"/>
  <c r="B40" i="1"/>
  <c r="B28" i="1"/>
  <c r="B20" i="1"/>
  <c r="B8" i="1"/>
  <c r="E6" i="1"/>
  <c r="E50" i="1"/>
  <c r="D50" i="1"/>
  <c r="E48" i="1"/>
  <c r="D48" i="1"/>
  <c r="E47" i="1"/>
  <c r="D47" i="1"/>
  <c r="F45" i="1"/>
  <c r="E45" i="1"/>
  <c r="D45" i="1"/>
  <c r="E43" i="1"/>
  <c r="D43" i="1"/>
  <c r="E42" i="1"/>
  <c r="D42" i="1"/>
  <c r="D29" i="1"/>
  <c r="E29" i="1"/>
  <c r="E30" i="1"/>
  <c r="E32" i="1"/>
  <c r="E34" i="1"/>
  <c r="E35" i="1"/>
  <c r="E37" i="1"/>
  <c r="D30" i="1"/>
  <c r="D32" i="1"/>
  <c r="D34" i="1"/>
  <c r="D35" i="1"/>
  <c r="D37" i="1"/>
  <c r="F9" i="1"/>
  <c r="F29" i="1" s="1"/>
  <c r="F15" i="1"/>
  <c r="F48" i="1" s="1"/>
  <c r="F12" i="1"/>
  <c r="G22" i="1"/>
  <c r="H22" i="1" s="1"/>
  <c r="I22" i="1" s="1"/>
  <c r="J22" i="1" s="1"/>
  <c r="G23" i="1"/>
  <c r="H23" i="1" s="1"/>
  <c r="I23" i="1" s="1"/>
  <c r="J23" i="1" s="1"/>
  <c r="J12" i="1" s="1"/>
  <c r="J45" i="1" s="1"/>
  <c r="G24" i="1"/>
  <c r="H24" i="1" s="1"/>
  <c r="I24" i="1" s="1"/>
  <c r="J24" i="1" s="1"/>
  <c r="G25" i="1"/>
  <c r="G15" i="1" s="1"/>
  <c r="G48" i="1" s="1"/>
  <c r="G26" i="1"/>
  <c r="H26" i="1" s="1"/>
  <c r="I26" i="1" s="1"/>
  <c r="J26" i="1" s="1"/>
  <c r="G21" i="1"/>
  <c r="H21" i="1" s="1"/>
  <c r="I21" i="1" s="1"/>
  <c r="J21" i="1" s="1"/>
  <c r="D22" i="1"/>
  <c r="E22" i="1"/>
  <c r="D24" i="1"/>
  <c r="E24" i="1"/>
  <c r="E25" i="1"/>
  <c r="D25" i="1"/>
  <c r="E23" i="1"/>
  <c r="D23" i="1"/>
  <c r="E21" i="1"/>
  <c r="E11" i="1"/>
  <c r="E13" i="1" s="1"/>
  <c r="E16" i="1" s="1"/>
  <c r="E18" i="1" s="1"/>
  <c r="E51" i="1" s="1"/>
  <c r="D11" i="1"/>
  <c r="D13" i="1" s="1"/>
  <c r="D16" i="1" s="1"/>
  <c r="D18" i="1" s="1"/>
  <c r="D51" i="1" s="1"/>
  <c r="D73" i="1" l="1"/>
  <c r="E66" i="1"/>
  <c r="D74" i="1"/>
  <c r="E75" i="1"/>
  <c r="E72" i="1"/>
  <c r="E78" i="1"/>
  <c r="E80" i="1" s="1"/>
  <c r="E79" i="1"/>
  <c r="E69" i="1"/>
  <c r="D72" i="1"/>
  <c r="E68" i="1"/>
  <c r="D70" i="1"/>
  <c r="D69" i="1"/>
  <c r="D68" i="1"/>
  <c r="E74" i="1"/>
  <c r="E70" i="1"/>
  <c r="D66" i="1"/>
  <c r="D36" i="1"/>
  <c r="E36" i="1"/>
  <c r="F32" i="1"/>
  <c r="D49" i="1"/>
  <c r="D31" i="1"/>
  <c r="E49" i="1"/>
  <c r="E33" i="1"/>
  <c r="D38" i="1"/>
  <c r="E31" i="1"/>
  <c r="D44" i="1"/>
  <c r="D33" i="1"/>
  <c r="D46" i="1"/>
  <c r="E46" i="1"/>
  <c r="E38" i="1"/>
  <c r="E44" i="1"/>
  <c r="I12" i="1"/>
  <c r="I45" i="1" s="1"/>
  <c r="H12" i="1"/>
  <c r="H45" i="1" s="1"/>
  <c r="F35" i="1"/>
  <c r="G12" i="1"/>
  <c r="F42" i="1"/>
  <c r="F14" i="1"/>
  <c r="F63" i="1" s="1"/>
  <c r="H25" i="1"/>
  <c r="G9" i="1"/>
  <c r="G14" i="1" s="1"/>
  <c r="G63" i="1" s="1"/>
  <c r="F10" i="1"/>
  <c r="F61" i="1" s="1"/>
  <c r="D78" i="1" l="1"/>
  <c r="D79" i="1"/>
  <c r="G34" i="1"/>
  <c r="G47" i="1"/>
  <c r="F34" i="1"/>
  <c r="F47" i="1"/>
  <c r="G10" i="1"/>
  <c r="G61" i="1" s="1"/>
  <c r="G45" i="1"/>
  <c r="G32" i="1"/>
  <c r="H9" i="1"/>
  <c r="H14" i="1" s="1"/>
  <c r="G29" i="1"/>
  <c r="G35" i="1"/>
  <c r="G42" i="1"/>
  <c r="F11" i="1"/>
  <c r="F30" i="1"/>
  <c r="F43" i="1"/>
  <c r="I25" i="1"/>
  <c r="H15" i="1"/>
  <c r="H48" i="1" s="1"/>
  <c r="H47" i="1" l="1"/>
  <c r="H63" i="1"/>
  <c r="D80" i="1"/>
  <c r="H34" i="1"/>
  <c r="H32" i="1"/>
  <c r="H35" i="1"/>
  <c r="H29" i="1"/>
  <c r="H42" i="1"/>
  <c r="G11" i="1"/>
  <c r="G30" i="1"/>
  <c r="G43" i="1"/>
  <c r="F13" i="1"/>
  <c r="F31" i="1"/>
  <c r="F44" i="1"/>
  <c r="H10" i="1"/>
  <c r="H61" i="1" s="1"/>
  <c r="I9" i="1"/>
  <c r="I14" i="1" s="1"/>
  <c r="J25" i="1"/>
  <c r="J15" i="1" s="1"/>
  <c r="J48" i="1" s="1"/>
  <c r="I15" i="1"/>
  <c r="I48" i="1" s="1"/>
  <c r="H30" i="1" l="1"/>
  <c r="I47" i="1"/>
  <c r="I63" i="1"/>
  <c r="H43" i="1"/>
  <c r="H11" i="1"/>
  <c r="H13" i="1" s="1"/>
  <c r="I42" i="1"/>
  <c r="I10" i="1"/>
  <c r="I29" i="1"/>
  <c r="I35" i="1"/>
  <c r="G13" i="1"/>
  <c r="G44" i="1"/>
  <c r="G31" i="1"/>
  <c r="I32" i="1"/>
  <c r="J9" i="1"/>
  <c r="J35" i="1" s="1"/>
  <c r="I34" i="1"/>
  <c r="F16" i="1"/>
  <c r="F46" i="1"/>
  <c r="F33" i="1"/>
  <c r="H44" i="1"/>
  <c r="H31" i="1" l="1"/>
  <c r="I30" i="1"/>
  <c r="I61" i="1"/>
  <c r="I43" i="1"/>
  <c r="I11" i="1"/>
  <c r="I13" i="1" s="1"/>
  <c r="F17" i="1"/>
  <c r="F65" i="1" s="1"/>
  <c r="F36" i="1"/>
  <c r="F49" i="1"/>
  <c r="J10" i="1"/>
  <c r="J61" i="1" s="1"/>
  <c r="J14" i="1"/>
  <c r="J63" i="1" s="1"/>
  <c r="J29" i="1"/>
  <c r="J42" i="1"/>
  <c r="J32" i="1"/>
  <c r="G33" i="1"/>
  <c r="G46" i="1"/>
  <c r="G16" i="1"/>
  <c r="H46" i="1"/>
  <c r="H33" i="1"/>
  <c r="H16" i="1"/>
  <c r="I44" i="1"/>
  <c r="I31" i="1" l="1"/>
  <c r="F74" i="1"/>
  <c r="F72" i="1"/>
  <c r="F73" i="1"/>
  <c r="F66" i="1"/>
  <c r="F70" i="1"/>
  <c r="F69" i="1"/>
  <c r="F68" i="1"/>
  <c r="F75" i="1"/>
  <c r="J47" i="1"/>
  <c r="J34" i="1"/>
  <c r="J11" i="1"/>
  <c r="J30" i="1"/>
  <c r="J43" i="1"/>
  <c r="G17" i="1"/>
  <c r="G65" i="1" s="1"/>
  <c r="G49" i="1"/>
  <c r="G36" i="1"/>
  <c r="F18" i="1"/>
  <c r="F37" i="1"/>
  <c r="F50" i="1"/>
  <c r="I33" i="1"/>
  <c r="I46" i="1"/>
  <c r="I16" i="1"/>
  <c r="H36" i="1"/>
  <c r="H49" i="1"/>
  <c r="H17" i="1"/>
  <c r="H65" i="1" s="1"/>
  <c r="G75" i="1" l="1"/>
  <c r="G72" i="1"/>
  <c r="G68" i="1"/>
  <c r="G74" i="1"/>
  <c r="G70" i="1"/>
  <c r="G73" i="1"/>
  <c r="G69" i="1"/>
  <c r="G66" i="1"/>
  <c r="F79" i="1"/>
  <c r="F78" i="1"/>
  <c r="F80" i="1" s="1"/>
  <c r="H75" i="1"/>
  <c r="H74" i="1"/>
  <c r="H68" i="1"/>
  <c r="H72" i="1"/>
  <c r="H73" i="1"/>
  <c r="H69" i="1"/>
  <c r="H70" i="1"/>
  <c r="H66" i="1"/>
  <c r="J31" i="1"/>
  <c r="J13" i="1"/>
  <c r="J44" i="1"/>
  <c r="G18" i="1"/>
  <c r="G37" i="1"/>
  <c r="G50" i="1"/>
  <c r="F38" i="1"/>
  <c r="F51" i="1"/>
  <c r="H18" i="1"/>
  <c r="H37" i="1"/>
  <c r="H50" i="1"/>
  <c r="I17" i="1"/>
  <c r="I65" i="1" s="1"/>
  <c r="I36" i="1"/>
  <c r="I49" i="1"/>
  <c r="G78" i="1" l="1"/>
  <c r="G79" i="1"/>
  <c r="I75" i="1"/>
  <c r="I66" i="1"/>
  <c r="I69" i="1"/>
  <c r="I70" i="1"/>
  <c r="I68" i="1"/>
  <c r="I74" i="1"/>
  <c r="I73" i="1"/>
  <c r="I72" i="1"/>
  <c r="H78" i="1"/>
  <c r="H79" i="1"/>
  <c r="G51" i="1"/>
  <c r="G38" i="1"/>
  <c r="J16" i="1"/>
  <c r="J33" i="1"/>
  <c r="J46" i="1"/>
  <c r="I18" i="1"/>
  <c r="I37" i="1"/>
  <c r="I50" i="1"/>
  <c r="H51" i="1"/>
  <c r="H38" i="1"/>
  <c r="I78" i="1" l="1"/>
  <c r="I79" i="1"/>
  <c r="H80" i="1"/>
  <c r="G80" i="1"/>
  <c r="J49" i="1"/>
  <c r="J36" i="1"/>
  <c r="J17" i="1"/>
  <c r="J65" i="1" s="1"/>
  <c r="J18" i="1"/>
  <c r="J51" i="1" s="1"/>
  <c r="I51" i="1"/>
  <c r="I38" i="1"/>
  <c r="J75" i="1" l="1"/>
  <c r="J68" i="1"/>
  <c r="J74" i="1"/>
  <c r="J66" i="1"/>
  <c r="J72" i="1"/>
  <c r="J73" i="1"/>
  <c r="J70" i="1"/>
  <c r="J69" i="1"/>
  <c r="J38" i="1"/>
  <c r="I80" i="1"/>
  <c r="J50" i="1"/>
  <c r="J37" i="1"/>
  <c r="J78" i="1" l="1"/>
  <c r="J79" i="1"/>
  <c r="F6" i="1"/>
  <c r="G6" i="1" s="1"/>
  <c r="H6" i="1" s="1"/>
  <c r="I6" i="1" s="1"/>
  <c r="J6" i="1" s="1"/>
  <c r="J80" i="1" l="1"/>
</calcChain>
</file>

<file path=xl/sharedStrings.xml><?xml version="1.0" encoding="utf-8"?>
<sst xmlns="http://schemas.openxmlformats.org/spreadsheetml/2006/main" count="65" uniqueCount="35">
  <si>
    <t>INR(crores)</t>
  </si>
  <si>
    <t>revenue</t>
  </si>
  <si>
    <t>EBTIDA</t>
  </si>
  <si>
    <t>COGS</t>
  </si>
  <si>
    <t>Gross Profit</t>
  </si>
  <si>
    <t>Interest</t>
  </si>
  <si>
    <t>Taxes</t>
  </si>
  <si>
    <t>EBT</t>
  </si>
  <si>
    <t>Revenue Growth</t>
  </si>
  <si>
    <t>COGS % of Revenue</t>
  </si>
  <si>
    <t>Depreciation % Sales</t>
  </si>
  <si>
    <t>N/A</t>
  </si>
  <si>
    <t>Net Income</t>
  </si>
  <si>
    <t>Tata Steel</t>
  </si>
  <si>
    <t>Time Periods</t>
  </si>
  <si>
    <t>Monthly Data</t>
  </si>
  <si>
    <t>Annual Data</t>
  </si>
  <si>
    <t>Monthly period</t>
  </si>
  <si>
    <t xml:space="preserve"> </t>
  </si>
  <si>
    <t>Annual period</t>
  </si>
  <si>
    <t>Costing Analysis</t>
  </si>
  <si>
    <t>Total</t>
  </si>
  <si>
    <t>Average</t>
  </si>
  <si>
    <t>Weighted Average</t>
  </si>
  <si>
    <t>Median</t>
  </si>
  <si>
    <t>Min</t>
  </si>
  <si>
    <t>Max</t>
  </si>
  <si>
    <t>Large</t>
  </si>
  <si>
    <t>Small</t>
  </si>
  <si>
    <t>Total Expenses</t>
  </si>
  <si>
    <t>Revenue</t>
  </si>
  <si>
    <t>Selling &amp; admin expenses</t>
  </si>
  <si>
    <t>Depreciation</t>
  </si>
  <si>
    <t>S&amp;G Expenses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</si>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</sst>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\'\A\'"/>
    <numFmt numFmtId="165" formatCode="0&quot;E&quot;"/>
    <numFmt numFmtId="166" formatCode="0&quot;A&quot;"/>
    <numFmt numFmtId="167" formatCode="#,##0.0;\(#,##0.0\)"/>
    <numFmt numFmtId="168" formatCode="#,##0.0"/>
    <numFmt numFmtId="169" formatCode="0.00000000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/>
    <xf numFmtId="166" fontId="2" fillId="2" borderId="0" xfId="0" applyNumberFormat="1" applyFont="1" applyFill="1"/>
    <xf numFmtId="165" fontId="2" fillId="2" borderId="0" xfId="0" applyNumberFormat="1" applyFont="1" applyFill="1"/>
    <xf numFmtId="167" fontId="0" fillId="0" borderId="0" xfId="0" applyNumberFormat="1"/>
    <xf numFmtId="167" fontId="4" fillId="0" borderId="0" xfId="0" applyNumberFormat="1" applyFont="1"/>
    <xf numFmtId="0" fontId="3" fillId="0" borderId="0" xfId="0" applyFont="1"/>
    <xf numFmtId="10" fontId="0" fillId="0" borderId="0" xfId="1" applyNumberFormat="1" applyFont="1"/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10" fontId="4" fillId="0" borderId="0" xfId="1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0" fontId="3" fillId="3" borderId="0" xfId="0" applyFont="1" applyFill="1"/>
    <xf numFmtId="0" fontId="0" fillId="3" borderId="0" xfId="0" applyFill="1"/>
    <xf numFmtId="164" fontId="0" fillId="3" borderId="0" xfId="0" applyNumberFormat="1" applyFill="1"/>
    <xf numFmtId="168" fontId="0" fillId="3" borderId="0" xfId="0" applyNumberFormat="1" applyFill="1"/>
    <xf numFmtId="167" fontId="5" fillId="0" borderId="0" xfId="0" applyNumberFormat="1" applyFont="1"/>
    <xf numFmtId="167" fontId="3" fillId="0" borderId="0" xfId="0" applyNumberFormat="1" applyFont="1"/>
    <xf numFmtId="0" fontId="0" fillId="0" borderId="1" xfId="0" applyBorder="1"/>
    <xf numFmtId="0" fontId="3" fillId="0" borderId="2" xfId="0" applyFont="1" applyBorder="1"/>
    <xf numFmtId="167" fontId="3" fillId="0" borderId="2" xfId="0" applyNumberFormat="1" applyFont="1" applyBorder="1"/>
    <xf numFmtId="10" fontId="4" fillId="0" borderId="0" xfId="1" applyNumberFormat="1" applyFont="1"/>
    <xf numFmtId="167" fontId="0" fillId="0" borderId="1" xfId="0" applyNumberFormat="1" applyBorder="1"/>
    <xf numFmtId="10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6" fillId="0" borderId="0" xfId="0" applyFont="1"/>
    <xf numFmtId="14" fontId="7" fillId="0" borderId="0" xfId="0" applyNumberFormat="1" applyFont="1"/>
    <xf numFmtId="1" fontId="7" fillId="0" borderId="0" xfId="0" applyNumberFormat="1" applyFont="1"/>
    <xf numFmtId="0" fontId="7" fillId="0" borderId="0" xfId="0" applyFont="1"/>
    <xf numFmtId="14" fontId="0" fillId="0" borderId="0" xfId="0" applyNumberFormat="1"/>
    <xf numFmtId="169" fontId="0" fillId="0" borderId="0" xfId="0" applyNumberFormat="1"/>
    <xf numFmtId="0" fontId="3" fillId="0" borderId="1" xfId="0" applyFont="1" applyBorder="1"/>
    <xf numFmtId="2" fontId="3" fillId="0" borderId="1" xfId="0" applyNumberFormat="1" applyFont="1" applyBorder="1"/>
    <xf numFmtId="167" fontId="3" fillId="0" borderId="1" xfId="0" applyNumberFormat="1" applyFont="1" applyBorder="1"/>
    <xf numFmtId="2" fontId="4" fillId="0" borderId="0" xfId="0" applyNumberFormat="1" applyFont="1"/>
    <xf numFmtId="0" fontId="4" fillId="0" borderId="0" xfId="0" applyFont="1"/>
  </cellXfs>
  <cellStyles count="2">
    <cellStyle name="Normal" xfId="0" builtinId="0"/>
    <cellStyle name="Percent" xfId="1" builtinId="5"/>
  </cellStyles>
  <dxfs count="3">
    <dxf>
      <font>
        <color theme="1"/>
      </font>
    </dxf>
    <dxf>
      <font>
        <color theme="0"/>
      </font>
      <fill>
        <patternFill>
          <bgColor theme="9"/>
        </patternFill>
      </fill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97344</xdr:colOff>
      <xdr:row>0</xdr:row>
      <xdr:rowOff>0</xdr:rowOff>
    </xdr:from>
    <xdr:to>
      <xdr:col>1</xdr:col>
      <xdr:colOff>891540</xdr:colOff>
      <xdr:row>3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B63CC-9392-D470-299F-E1E95EAECD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766" b="10084"/>
        <a:stretch/>
      </xdr:blipFill>
      <xdr:spPr>
        <a:xfrm>
          <a:off x="97344" y="0"/>
          <a:ext cx="954216" cy="708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319B-7028-4B62-9332-EAB51F99775A}">
  <dimension ref="A5:J80"/>
  <sheetViews>
    <sheetView tabSelected="1" topLeftCell="A2" zoomScale="97" zoomScaleNormal="100" workbookViewId="0">
      <selection activeCell="D9" sqref="D9"/>
    </sheetView>
  </sheetViews>
  <sheetFormatPr defaultRowHeight="14.4" outlineLevelRow="1" x14ac:dyDescent="0.3"/>
  <cols>
    <col min="1" max="1" width="2.33203125" customWidth="1"/>
    <col min="2" max="2" width="21.44140625" bestFit="1" customWidth="1"/>
    <col min="3" max="3" width="12.77734375" customWidth="1"/>
    <col min="4" max="10" width="10.77734375" customWidth="1"/>
  </cols>
  <sheetData>
    <row r="5" spans="1:10" x14ac:dyDescent="0.3">
      <c r="B5" t="s">
        <v>13</v>
      </c>
    </row>
    <row r="6" spans="1:10" x14ac:dyDescent="0.3">
      <c r="B6" s="1" t="s">
        <v>0</v>
      </c>
      <c r="C6" s="1"/>
      <c r="D6" s="2">
        <v>2020</v>
      </c>
      <c r="E6" s="2">
        <f>D6+G3</f>
        <v>2020</v>
      </c>
      <c r="F6" s="3">
        <f t="shared" ref="F6:I6" si="0">E6+1</f>
        <v>2021</v>
      </c>
      <c r="G6" s="3">
        <f t="shared" si="0"/>
        <v>2022</v>
      </c>
      <c r="H6" s="3">
        <f t="shared" si="0"/>
        <v>2023</v>
      </c>
      <c r="I6" s="3">
        <f t="shared" si="0"/>
        <v>2024</v>
      </c>
      <c r="J6" s="3">
        <f>I6+1</f>
        <v>2025</v>
      </c>
    </row>
    <row r="8" spans="1:10" x14ac:dyDescent="0.3">
      <c r="A8" t="s">
        <v>34</v>
      </c>
      <c r="B8" s="12" t="str">
        <f>"Income statement"&amp;" - "&amp;B5</f>
        <v>Income statement - Tata Steel</v>
      </c>
      <c r="C8" s="13"/>
      <c r="D8" s="14"/>
      <c r="E8" s="13"/>
      <c r="F8" s="13"/>
      <c r="G8" s="13"/>
      <c r="H8" s="13"/>
      <c r="I8" s="13"/>
      <c r="J8" s="13"/>
    </row>
    <row r="9" spans="1:10" s="6" customFormat="1" outlineLevel="1" x14ac:dyDescent="0.3">
      <c r="B9" s="6" t="s">
        <v>30</v>
      </c>
      <c r="D9" s="16">
        <v>20000</v>
      </c>
      <c r="E9" s="16">
        <v>22500</v>
      </c>
      <c r="F9" s="17">
        <f>E9*(1+F21)</f>
        <v>24750.000000000004</v>
      </c>
      <c r="G9" s="17">
        <f t="shared" ref="G9:J9" si="1">F9*(1+G21)</f>
        <v>27225.000000000007</v>
      </c>
      <c r="H9" s="17">
        <f t="shared" si="1"/>
        <v>29947.500000000011</v>
      </c>
      <c r="I9" s="17">
        <f t="shared" si="1"/>
        <v>32942.250000000015</v>
      </c>
      <c r="J9" s="17">
        <f t="shared" si="1"/>
        <v>36236.47500000002</v>
      </c>
    </row>
    <row r="10" spans="1:10" outlineLevel="1" x14ac:dyDescent="0.3">
      <c r="B10" t="s">
        <v>3</v>
      </c>
      <c r="D10" s="5">
        <v>8000</v>
      </c>
      <c r="E10" s="5">
        <v>9000</v>
      </c>
      <c r="F10" s="4">
        <f>F9*F22</f>
        <v>9900.0000000000018</v>
      </c>
      <c r="G10" s="4">
        <f t="shared" ref="G10:J10" si="2">G9*G22</f>
        <v>10890.000000000004</v>
      </c>
      <c r="H10" s="4">
        <f t="shared" si="2"/>
        <v>11979.000000000005</v>
      </c>
      <c r="I10" s="4">
        <f t="shared" si="2"/>
        <v>13176.900000000007</v>
      </c>
      <c r="J10" s="4">
        <f t="shared" si="2"/>
        <v>14494.590000000009</v>
      </c>
    </row>
    <row r="11" spans="1:10" s="18" customFormat="1" outlineLevel="1" x14ac:dyDescent="0.3">
      <c r="B11" s="18" t="s">
        <v>4</v>
      </c>
      <c r="D11" s="22">
        <f>D9-D10</f>
        <v>12000</v>
      </c>
      <c r="E11" s="22">
        <f>E9-E10</f>
        <v>13500</v>
      </c>
      <c r="F11" s="22">
        <f>F9-F10</f>
        <v>14850.000000000002</v>
      </c>
      <c r="G11" s="22">
        <f t="shared" ref="G11:J11" si="3">G9-G10</f>
        <v>16335.000000000004</v>
      </c>
      <c r="H11" s="22">
        <f t="shared" si="3"/>
        <v>17968.500000000007</v>
      </c>
      <c r="I11" s="22">
        <f t="shared" si="3"/>
        <v>19765.350000000006</v>
      </c>
      <c r="J11" s="22">
        <f t="shared" si="3"/>
        <v>21741.885000000009</v>
      </c>
    </row>
    <row r="12" spans="1:10" outlineLevel="1" x14ac:dyDescent="0.3">
      <c r="B12" t="s">
        <v>31</v>
      </c>
      <c r="D12" s="5">
        <v>2000</v>
      </c>
      <c r="E12" s="5">
        <v>2250</v>
      </c>
      <c r="F12" s="4">
        <f>F23</f>
        <v>2500</v>
      </c>
      <c r="G12" s="4">
        <f t="shared" ref="G12:J12" si="4">G23</f>
        <v>2500</v>
      </c>
      <c r="H12" s="4">
        <f t="shared" si="4"/>
        <v>2500</v>
      </c>
      <c r="I12" s="4">
        <f t="shared" si="4"/>
        <v>2500</v>
      </c>
      <c r="J12" s="4">
        <f t="shared" si="4"/>
        <v>2500</v>
      </c>
    </row>
    <row r="13" spans="1:10" s="18" customFormat="1" outlineLevel="1" x14ac:dyDescent="0.3">
      <c r="B13" s="18" t="s">
        <v>2</v>
      </c>
      <c r="D13" s="22">
        <f>D11-D12</f>
        <v>10000</v>
      </c>
      <c r="E13" s="22">
        <f>E11-E12</f>
        <v>11250</v>
      </c>
      <c r="F13" s="22">
        <f>F11-F12</f>
        <v>12350.000000000002</v>
      </c>
      <c r="G13" s="22">
        <f t="shared" ref="G13:J13" si="5">G11-G12</f>
        <v>13835.000000000004</v>
      </c>
      <c r="H13" s="22">
        <f t="shared" si="5"/>
        <v>15468.500000000007</v>
      </c>
      <c r="I13" s="22">
        <f t="shared" si="5"/>
        <v>17265.350000000006</v>
      </c>
      <c r="J13" s="22">
        <f t="shared" si="5"/>
        <v>19241.885000000009</v>
      </c>
    </row>
    <row r="14" spans="1:10" outlineLevel="1" x14ac:dyDescent="0.3">
      <c r="B14" t="s">
        <v>32</v>
      </c>
      <c r="D14" s="5">
        <v>800</v>
      </c>
      <c r="E14" s="5">
        <v>900</v>
      </c>
      <c r="F14" s="4">
        <f>F9*F24</f>
        <v>1237.5000000000002</v>
      </c>
      <c r="G14" s="4">
        <f t="shared" ref="G14:J14" si="6">G9*G24</f>
        <v>1361.2500000000005</v>
      </c>
      <c r="H14" s="4">
        <f t="shared" si="6"/>
        <v>1497.3750000000007</v>
      </c>
      <c r="I14" s="4">
        <f t="shared" si="6"/>
        <v>1647.1125000000009</v>
      </c>
      <c r="J14" s="4">
        <f t="shared" si="6"/>
        <v>1811.8237500000012</v>
      </c>
    </row>
    <row r="15" spans="1:10" outlineLevel="1" x14ac:dyDescent="0.3">
      <c r="B15" t="s">
        <v>5</v>
      </c>
      <c r="D15" s="5">
        <v>200</v>
      </c>
      <c r="E15" s="5">
        <v>225</v>
      </c>
      <c r="F15" s="4">
        <f>F25</f>
        <v>250</v>
      </c>
      <c r="G15" s="4">
        <f t="shared" ref="G15:J15" si="7">G25</f>
        <v>250</v>
      </c>
      <c r="H15" s="4">
        <f t="shared" si="7"/>
        <v>250</v>
      </c>
      <c r="I15" s="4">
        <f t="shared" si="7"/>
        <v>250</v>
      </c>
      <c r="J15" s="4">
        <f t="shared" si="7"/>
        <v>250</v>
      </c>
    </row>
    <row r="16" spans="1:10" s="18" customFormat="1" outlineLevel="1" x14ac:dyDescent="0.3">
      <c r="B16" s="18" t="s">
        <v>7</v>
      </c>
      <c r="D16" s="22">
        <f>D13-SUM(D14:D15)</f>
        <v>9000</v>
      </c>
      <c r="E16" s="22">
        <f>E13-SUM(E14:E15)</f>
        <v>10125</v>
      </c>
      <c r="F16" s="22">
        <f>F13-SUM(F14:F15)</f>
        <v>10862.500000000002</v>
      </c>
      <c r="G16" s="22">
        <f t="shared" ref="G16:J16" si="8">G13-SUM(G14:G15)</f>
        <v>12223.750000000004</v>
      </c>
      <c r="H16" s="22">
        <f t="shared" si="8"/>
        <v>13721.125000000007</v>
      </c>
      <c r="I16" s="22">
        <f t="shared" si="8"/>
        <v>15368.237500000005</v>
      </c>
      <c r="J16" s="22">
        <f t="shared" si="8"/>
        <v>17180.061250000006</v>
      </c>
    </row>
    <row r="17" spans="1:10" outlineLevel="1" x14ac:dyDescent="0.3">
      <c r="B17" t="s">
        <v>6</v>
      </c>
      <c r="D17" s="5">
        <v>2700</v>
      </c>
      <c r="E17" s="5">
        <v>3037.5</v>
      </c>
      <c r="F17" s="4">
        <f>F16*F26</f>
        <v>3258.7500000000005</v>
      </c>
      <c r="G17" s="4">
        <f t="shared" ref="G17:J17" si="9">G16*G26</f>
        <v>3667.1250000000009</v>
      </c>
      <c r="H17" s="4">
        <f t="shared" si="9"/>
        <v>4116.3375000000024</v>
      </c>
      <c r="I17" s="4">
        <f t="shared" si="9"/>
        <v>4610.4712500000014</v>
      </c>
      <c r="J17" s="4">
        <f t="shared" si="9"/>
        <v>5154.0183750000015</v>
      </c>
    </row>
    <row r="18" spans="1:10" s="19" customFormat="1" ht="15" outlineLevel="1" thickBot="1" x14ac:dyDescent="0.35">
      <c r="B18" s="19" t="s">
        <v>12</v>
      </c>
      <c r="D18" s="20">
        <f>D16-D17</f>
        <v>6300</v>
      </c>
      <c r="E18" s="20">
        <f>E16-E17</f>
        <v>7087.5</v>
      </c>
      <c r="F18" s="20">
        <f>F16-F17</f>
        <v>7603.7500000000018</v>
      </c>
      <c r="G18" s="20">
        <f t="shared" ref="G18:J18" si="10">G16-G17</f>
        <v>8556.6250000000036</v>
      </c>
      <c r="H18" s="20">
        <f t="shared" si="10"/>
        <v>9604.7875000000058</v>
      </c>
      <c r="I18" s="20">
        <f t="shared" si="10"/>
        <v>10757.766250000004</v>
      </c>
      <c r="J18" s="20">
        <f t="shared" si="10"/>
        <v>12026.042875000005</v>
      </c>
    </row>
    <row r="19" spans="1:10" ht="15" thickTop="1" x14ac:dyDescent="0.3"/>
    <row r="20" spans="1:10" x14ac:dyDescent="0.3">
      <c r="A20" t="s">
        <v>34</v>
      </c>
      <c r="B20" s="12" t="str">
        <f>"Assumptions Drivers"&amp;" - "&amp;B5</f>
        <v>Assumptions Drivers - Tata Steel</v>
      </c>
      <c r="C20" s="13"/>
      <c r="D20" s="15"/>
      <c r="E20" s="15"/>
      <c r="F20" s="13"/>
      <c r="G20" s="13"/>
      <c r="H20" s="13"/>
      <c r="I20" s="13"/>
      <c r="J20" s="13"/>
    </row>
    <row r="21" spans="1:10" outlineLevel="1" x14ac:dyDescent="0.3">
      <c r="B21" t="s">
        <v>8</v>
      </c>
      <c r="D21" s="8" t="s">
        <v>11</v>
      </c>
      <c r="E21" s="9">
        <f>E9/D9-1</f>
        <v>0.125</v>
      </c>
      <c r="F21" s="10">
        <v>0.1</v>
      </c>
      <c r="G21" s="23">
        <f>F21</f>
        <v>0.1</v>
      </c>
      <c r="H21" s="23">
        <f t="shared" ref="H21:J21" si="11">G21</f>
        <v>0.1</v>
      </c>
      <c r="I21" s="23">
        <f t="shared" si="11"/>
        <v>0.1</v>
      </c>
      <c r="J21" s="23">
        <f t="shared" si="11"/>
        <v>0.1</v>
      </c>
    </row>
    <row r="22" spans="1:10" outlineLevel="1" x14ac:dyDescent="0.3">
      <c r="B22" t="s">
        <v>9</v>
      </c>
      <c r="D22" s="9">
        <f>D10/D9</f>
        <v>0.4</v>
      </c>
      <c r="E22" s="9">
        <f>E10/E9</f>
        <v>0.4</v>
      </c>
      <c r="F22" s="10">
        <v>0.4</v>
      </c>
      <c r="G22" s="23">
        <f t="shared" ref="G22:J22" si="12">F22</f>
        <v>0.4</v>
      </c>
      <c r="H22" s="23">
        <f t="shared" si="12"/>
        <v>0.4</v>
      </c>
      <c r="I22" s="23">
        <f t="shared" si="12"/>
        <v>0.4</v>
      </c>
      <c r="J22" s="23">
        <f t="shared" si="12"/>
        <v>0.4</v>
      </c>
    </row>
    <row r="23" spans="1:10" outlineLevel="1" x14ac:dyDescent="0.3">
      <c r="B23" t="s">
        <v>33</v>
      </c>
      <c r="D23" s="24">
        <f>D12</f>
        <v>2000</v>
      </c>
      <c r="E23" s="24">
        <f>E12</f>
        <v>2250</v>
      </c>
      <c r="F23" s="11">
        <v>2500</v>
      </c>
      <c r="G23" s="24">
        <f t="shared" ref="G23:J23" si="13">F23</f>
        <v>2500</v>
      </c>
      <c r="H23" s="24">
        <f t="shared" si="13"/>
        <v>2500</v>
      </c>
      <c r="I23" s="24">
        <f t="shared" si="13"/>
        <v>2500</v>
      </c>
      <c r="J23" s="24">
        <f t="shared" si="13"/>
        <v>2500</v>
      </c>
    </row>
    <row r="24" spans="1:10" outlineLevel="1" x14ac:dyDescent="0.3">
      <c r="B24" t="s">
        <v>10</v>
      </c>
      <c r="D24" s="9">
        <f>D14/D9</f>
        <v>0.04</v>
      </c>
      <c r="E24" s="9">
        <f>E14/E9</f>
        <v>0.04</v>
      </c>
      <c r="F24" s="10">
        <v>0.05</v>
      </c>
      <c r="G24" s="23">
        <f t="shared" ref="G24:J24" si="14">F24</f>
        <v>0.05</v>
      </c>
      <c r="H24" s="23">
        <f t="shared" si="14"/>
        <v>0.05</v>
      </c>
      <c r="I24" s="23">
        <f t="shared" si="14"/>
        <v>0.05</v>
      </c>
      <c r="J24" s="23">
        <f t="shared" si="14"/>
        <v>0.05</v>
      </c>
    </row>
    <row r="25" spans="1:10" outlineLevel="1" x14ac:dyDescent="0.3">
      <c r="B25" t="s">
        <v>5</v>
      </c>
      <c r="D25" s="24">
        <f>D15</f>
        <v>200</v>
      </c>
      <c r="E25" s="24">
        <f>E15</f>
        <v>225</v>
      </c>
      <c r="F25" s="11">
        <v>250</v>
      </c>
      <c r="G25" s="24">
        <f t="shared" ref="G25:J25" si="15">F25</f>
        <v>250</v>
      </c>
      <c r="H25" s="24">
        <f t="shared" si="15"/>
        <v>250</v>
      </c>
      <c r="I25" s="24">
        <f t="shared" si="15"/>
        <v>250</v>
      </c>
      <c r="J25" s="24">
        <f t="shared" si="15"/>
        <v>250</v>
      </c>
    </row>
    <row r="26" spans="1:10" outlineLevel="1" x14ac:dyDescent="0.3">
      <c r="B26" t="s">
        <v>6</v>
      </c>
      <c r="D26" s="10">
        <v>0.3</v>
      </c>
      <c r="E26" s="10">
        <v>0.3</v>
      </c>
      <c r="F26" s="10">
        <v>0.3</v>
      </c>
      <c r="G26" s="23">
        <f t="shared" ref="G26:J26" si="16">F26</f>
        <v>0.3</v>
      </c>
      <c r="H26" s="23">
        <f t="shared" si="16"/>
        <v>0.3</v>
      </c>
      <c r="I26" s="23">
        <f t="shared" si="16"/>
        <v>0.3</v>
      </c>
      <c r="J26" s="23">
        <f t="shared" si="16"/>
        <v>0.3</v>
      </c>
    </row>
    <row r="28" spans="1:10" x14ac:dyDescent="0.3">
      <c r="A28" t="s">
        <v>34</v>
      </c>
      <c r="B28" s="12" t="str">
        <f>"Common Size Statement"&amp;" - "&amp;B5</f>
        <v>Common Size Statement - Tata Steel</v>
      </c>
      <c r="C28" s="13"/>
      <c r="D28" s="13"/>
      <c r="E28" s="13"/>
      <c r="F28" s="13"/>
      <c r="G28" s="13"/>
      <c r="H28" s="13"/>
      <c r="I28" s="13"/>
      <c r="J28" s="13"/>
    </row>
    <row r="29" spans="1:10" outlineLevel="1" x14ac:dyDescent="0.3">
      <c r="B29" t="s">
        <v>30</v>
      </c>
      <c r="D29" s="7">
        <f>D9/D$9</f>
        <v>1</v>
      </c>
      <c r="E29" s="7">
        <f t="shared" ref="E29:J29" si="17">E9/E$9</f>
        <v>1</v>
      </c>
      <c r="F29" s="7">
        <f t="shared" si="17"/>
        <v>1</v>
      </c>
      <c r="G29" s="7">
        <f t="shared" si="17"/>
        <v>1</v>
      </c>
      <c r="H29" s="7">
        <f t="shared" si="17"/>
        <v>1</v>
      </c>
      <c r="I29" s="7">
        <f t="shared" si="17"/>
        <v>1</v>
      </c>
      <c r="J29" s="7">
        <f t="shared" si="17"/>
        <v>1</v>
      </c>
    </row>
    <row r="30" spans="1:10" outlineLevel="1" x14ac:dyDescent="0.3">
      <c r="B30" t="s">
        <v>3</v>
      </c>
      <c r="D30" s="7">
        <f t="shared" ref="D30:J38" si="18">D10/D$9</f>
        <v>0.4</v>
      </c>
      <c r="E30" s="7">
        <f t="shared" si="18"/>
        <v>0.4</v>
      </c>
      <c r="F30" s="7">
        <f t="shared" si="18"/>
        <v>0.4</v>
      </c>
      <c r="G30" s="7">
        <f t="shared" si="18"/>
        <v>0.4</v>
      </c>
      <c r="H30" s="7">
        <f t="shared" si="18"/>
        <v>0.4</v>
      </c>
      <c r="I30" s="7">
        <f t="shared" si="18"/>
        <v>0.4</v>
      </c>
      <c r="J30" s="7">
        <f t="shared" si="18"/>
        <v>0.4</v>
      </c>
    </row>
    <row r="31" spans="1:10" outlineLevel="1" x14ac:dyDescent="0.3">
      <c r="B31" t="s">
        <v>4</v>
      </c>
      <c r="D31" s="7">
        <f t="shared" si="18"/>
        <v>0.6</v>
      </c>
      <c r="E31" s="7">
        <f t="shared" si="18"/>
        <v>0.6</v>
      </c>
      <c r="F31" s="7">
        <f t="shared" si="18"/>
        <v>0.6</v>
      </c>
      <c r="G31" s="7">
        <f t="shared" si="18"/>
        <v>0.6</v>
      </c>
      <c r="H31" s="7">
        <f t="shared" si="18"/>
        <v>0.6</v>
      </c>
      <c r="I31" s="7">
        <f t="shared" si="18"/>
        <v>0.59999999999999987</v>
      </c>
      <c r="J31" s="7">
        <f t="shared" si="18"/>
        <v>0.59999999999999987</v>
      </c>
    </row>
    <row r="32" spans="1:10" outlineLevel="1" x14ac:dyDescent="0.3">
      <c r="B32" t="s">
        <v>31</v>
      </c>
      <c r="D32" s="7">
        <f t="shared" si="18"/>
        <v>0.1</v>
      </c>
      <c r="E32" s="7">
        <f t="shared" si="18"/>
        <v>0.1</v>
      </c>
      <c r="F32" s="7">
        <f t="shared" si="18"/>
        <v>0.10101010101010099</v>
      </c>
      <c r="G32" s="7">
        <f t="shared" si="18"/>
        <v>9.1827364554637261E-2</v>
      </c>
      <c r="H32" s="7">
        <f t="shared" si="18"/>
        <v>8.3479422322397495E-2</v>
      </c>
      <c r="I32" s="7">
        <f t="shared" si="18"/>
        <v>7.5890383929452271E-2</v>
      </c>
      <c r="J32" s="7">
        <f t="shared" si="18"/>
        <v>6.8991258117683876E-2</v>
      </c>
    </row>
    <row r="33" spans="1:10" outlineLevel="1" x14ac:dyDescent="0.3">
      <c r="B33" t="s">
        <v>2</v>
      </c>
      <c r="D33" s="7">
        <f t="shared" si="18"/>
        <v>0.5</v>
      </c>
      <c r="E33" s="7">
        <f t="shared" si="18"/>
        <v>0.5</v>
      </c>
      <c r="F33" s="7">
        <f t="shared" si="18"/>
        <v>0.49898989898989898</v>
      </c>
      <c r="G33" s="7">
        <f t="shared" si="18"/>
        <v>0.50817263544536273</v>
      </c>
      <c r="H33" s="7">
        <f t="shared" si="18"/>
        <v>0.51652057767760251</v>
      </c>
      <c r="I33" s="7">
        <f t="shared" si="18"/>
        <v>0.52410961607054762</v>
      </c>
      <c r="J33" s="7">
        <f t="shared" si="18"/>
        <v>0.53100874188231606</v>
      </c>
    </row>
    <row r="34" spans="1:10" outlineLevel="1" x14ac:dyDescent="0.3">
      <c r="B34" t="s">
        <v>32</v>
      </c>
      <c r="D34" s="7">
        <f t="shared" si="18"/>
        <v>0.04</v>
      </c>
      <c r="E34" s="7">
        <f t="shared" si="18"/>
        <v>0.04</v>
      </c>
      <c r="F34" s="7">
        <f t="shared" si="18"/>
        <v>0.05</v>
      </c>
      <c r="G34" s="7">
        <f t="shared" si="18"/>
        <v>0.05</v>
      </c>
      <c r="H34" s="7">
        <f t="shared" si="18"/>
        <v>0.05</v>
      </c>
      <c r="I34" s="7">
        <f t="shared" si="18"/>
        <v>0.05</v>
      </c>
      <c r="J34" s="7">
        <f t="shared" si="18"/>
        <v>0.05</v>
      </c>
    </row>
    <row r="35" spans="1:10" outlineLevel="1" x14ac:dyDescent="0.3">
      <c r="B35" t="s">
        <v>5</v>
      </c>
      <c r="D35" s="7">
        <f t="shared" si="18"/>
        <v>0.01</v>
      </c>
      <c r="E35" s="7">
        <f t="shared" si="18"/>
        <v>0.01</v>
      </c>
      <c r="F35" s="7">
        <f t="shared" si="18"/>
        <v>1.01010101010101E-2</v>
      </c>
      <c r="G35" s="7">
        <f t="shared" si="18"/>
        <v>9.1827364554637261E-3</v>
      </c>
      <c r="H35" s="7">
        <f t="shared" si="18"/>
        <v>8.3479422322397506E-3</v>
      </c>
      <c r="I35" s="7">
        <f t="shared" si="18"/>
        <v>7.5890383929452269E-3</v>
      </c>
      <c r="J35" s="7">
        <f t="shared" si="18"/>
        <v>6.8991258117683868E-3</v>
      </c>
    </row>
    <row r="36" spans="1:10" outlineLevel="1" x14ac:dyDescent="0.3">
      <c r="B36" t="s">
        <v>7</v>
      </c>
      <c r="D36" s="7">
        <f t="shared" si="18"/>
        <v>0.45</v>
      </c>
      <c r="E36" s="7">
        <f t="shared" si="18"/>
        <v>0.45</v>
      </c>
      <c r="F36" s="7">
        <f t="shared" si="18"/>
        <v>0.43888888888888888</v>
      </c>
      <c r="G36" s="7">
        <f t="shared" si="18"/>
        <v>0.44898989898989899</v>
      </c>
      <c r="H36" s="7">
        <f t="shared" si="18"/>
        <v>0.4581726354453628</v>
      </c>
      <c r="I36" s="7">
        <f t="shared" si="18"/>
        <v>0.46652057767760241</v>
      </c>
      <c r="J36" s="7">
        <f t="shared" si="18"/>
        <v>0.47410961607054758</v>
      </c>
    </row>
    <row r="37" spans="1:10" outlineLevel="1" x14ac:dyDescent="0.3">
      <c r="B37" t="s">
        <v>6</v>
      </c>
      <c r="D37" s="7">
        <f t="shared" si="18"/>
        <v>0.13500000000000001</v>
      </c>
      <c r="E37" s="7">
        <f t="shared" si="18"/>
        <v>0.13500000000000001</v>
      </c>
      <c r="F37" s="7">
        <f t="shared" si="18"/>
        <v>0.13166666666666665</v>
      </c>
      <c r="G37" s="7">
        <f t="shared" si="18"/>
        <v>0.1346969696969697</v>
      </c>
      <c r="H37" s="7">
        <f t="shared" si="18"/>
        <v>0.13745179063360885</v>
      </c>
      <c r="I37" s="7">
        <f t="shared" si="18"/>
        <v>0.13995617330328072</v>
      </c>
      <c r="J37" s="7">
        <f t="shared" si="18"/>
        <v>0.14223288482116428</v>
      </c>
    </row>
    <row r="38" spans="1:10" outlineLevel="1" x14ac:dyDescent="0.3">
      <c r="B38" t="s">
        <v>12</v>
      </c>
      <c r="D38" s="7">
        <f t="shared" si="18"/>
        <v>0.315</v>
      </c>
      <c r="E38" s="7">
        <f t="shared" si="18"/>
        <v>0.315</v>
      </c>
      <c r="F38" s="7">
        <f t="shared" si="18"/>
        <v>0.30722222222222223</v>
      </c>
      <c r="G38" s="7">
        <f t="shared" si="18"/>
        <v>0.31429292929292935</v>
      </c>
      <c r="H38" s="7">
        <f t="shared" si="18"/>
        <v>0.320720844811754</v>
      </c>
      <c r="I38" s="7">
        <f t="shared" si="18"/>
        <v>0.32656440437432172</v>
      </c>
      <c r="J38" s="7">
        <f t="shared" si="18"/>
        <v>0.33187673124938333</v>
      </c>
    </row>
    <row r="40" spans="1:10" x14ac:dyDescent="0.3">
      <c r="A40" t="s">
        <v>34</v>
      </c>
      <c r="B40" s="12" t="str">
        <f>"Change Analysis Statement"&amp;" - "&amp;B5</f>
        <v>Change Analysis Statement - Tata Steel</v>
      </c>
      <c r="C40" s="13"/>
      <c r="D40" s="13"/>
      <c r="E40" s="13"/>
      <c r="F40" s="13"/>
      <c r="G40" s="13"/>
      <c r="H40" s="13"/>
      <c r="I40" s="13"/>
      <c r="J40" s="13"/>
    </row>
    <row r="41" spans="1:10" x14ac:dyDescent="0.3">
      <c r="C41" s="21">
        <v>0.1</v>
      </c>
    </row>
    <row r="42" spans="1:10" outlineLevel="1" x14ac:dyDescent="0.3">
      <c r="B42" s="6" t="s">
        <v>1</v>
      </c>
      <c r="C42" s="6"/>
      <c r="D42" s="17">
        <f>D9*(1+$C$41)</f>
        <v>22000</v>
      </c>
      <c r="E42" s="17">
        <f t="shared" ref="E42:J42" si="19">E9*(1+$C$41)</f>
        <v>24750.000000000004</v>
      </c>
      <c r="F42" s="17">
        <f t="shared" si="19"/>
        <v>27225.000000000007</v>
      </c>
      <c r="G42" s="17">
        <f t="shared" si="19"/>
        <v>29947.500000000011</v>
      </c>
      <c r="H42" s="17">
        <f t="shared" si="19"/>
        <v>32942.250000000015</v>
      </c>
      <c r="I42" s="17">
        <f t="shared" si="19"/>
        <v>36236.47500000002</v>
      </c>
      <c r="J42" s="17">
        <f t="shared" si="19"/>
        <v>39860.122500000027</v>
      </c>
    </row>
    <row r="43" spans="1:10" outlineLevel="1" x14ac:dyDescent="0.3">
      <c r="B43" t="s">
        <v>3</v>
      </c>
      <c r="D43" s="4">
        <f t="shared" ref="D43:J43" si="20">D10*(1+$C$41)</f>
        <v>8800</v>
      </c>
      <c r="E43" s="4">
        <f t="shared" si="20"/>
        <v>9900</v>
      </c>
      <c r="F43" s="4">
        <f t="shared" si="20"/>
        <v>10890.000000000004</v>
      </c>
      <c r="G43" s="4">
        <f t="shared" si="20"/>
        <v>11979.000000000005</v>
      </c>
      <c r="H43" s="4">
        <f t="shared" si="20"/>
        <v>13176.900000000007</v>
      </c>
      <c r="I43" s="4">
        <f t="shared" si="20"/>
        <v>14494.590000000009</v>
      </c>
      <c r="J43" s="4">
        <f t="shared" si="20"/>
        <v>15944.049000000012</v>
      </c>
    </row>
    <row r="44" spans="1:10" outlineLevel="1" x14ac:dyDescent="0.3">
      <c r="B44" s="18" t="s">
        <v>4</v>
      </c>
      <c r="C44" s="18"/>
      <c r="D44" s="22">
        <f t="shared" ref="D44:J44" si="21">D11*(1+$C$41)</f>
        <v>13200.000000000002</v>
      </c>
      <c r="E44" s="22">
        <f t="shared" si="21"/>
        <v>14850.000000000002</v>
      </c>
      <c r="F44" s="22">
        <f t="shared" si="21"/>
        <v>16335.000000000004</v>
      </c>
      <c r="G44" s="22">
        <f t="shared" si="21"/>
        <v>17968.500000000004</v>
      </c>
      <c r="H44" s="22">
        <f t="shared" si="21"/>
        <v>19765.350000000009</v>
      </c>
      <c r="I44" s="22">
        <f t="shared" si="21"/>
        <v>21741.885000000009</v>
      </c>
      <c r="J44" s="22">
        <f t="shared" si="21"/>
        <v>23916.073500000013</v>
      </c>
    </row>
    <row r="45" spans="1:10" outlineLevel="1" x14ac:dyDescent="0.3">
      <c r="B45" t="s">
        <v>31</v>
      </c>
      <c r="D45" s="4">
        <f t="shared" ref="D45:J45" si="22">D12*(1+$C$41)</f>
        <v>2200</v>
      </c>
      <c r="E45" s="4">
        <f t="shared" si="22"/>
        <v>2475</v>
      </c>
      <c r="F45" s="4">
        <f t="shared" si="22"/>
        <v>2750</v>
      </c>
      <c r="G45" s="4">
        <f t="shared" si="22"/>
        <v>2750</v>
      </c>
      <c r="H45" s="4">
        <f t="shared" si="22"/>
        <v>2750</v>
      </c>
      <c r="I45" s="4">
        <f t="shared" si="22"/>
        <v>2750</v>
      </c>
      <c r="J45" s="4">
        <f t="shared" si="22"/>
        <v>2750</v>
      </c>
    </row>
    <row r="46" spans="1:10" outlineLevel="1" x14ac:dyDescent="0.3">
      <c r="B46" s="18" t="s">
        <v>2</v>
      </c>
      <c r="C46" s="18"/>
      <c r="D46" s="22">
        <f t="shared" ref="D46:J46" si="23">D13*(1+$C$41)</f>
        <v>11000</v>
      </c>
      <c r="E46" s="22">
        <f t="shared" si="23"/>
        <v>12375.000000000002</v>
      </c>
      <c r="F46" s="22">
        <f t="shared" si="23"/>
        <v>13585.000000000004</v>
      </c>
      <c r="G46" s="22">
        <f t="shared" si="23"/>
        <v>15218.500000000005</v>
      </c>
      <c r="H46" s="22">
        <f t="shared" si="23"/>
        <v>17015.350000000009</v>
      </c>
      <c r="I46" s="22">
        <f t="shared" si="23"/>
        <v>18991.885000000009</v>
      </c>
      <c r="J46" s="22">
        <f t="shared" si="23"/>
        <v>21166.073500000013</v>
      </c>
    </row>
    <row r="47" spans="1:10" outlineLevel="1" x14ac:dyDescent="0.3">
      <c r="B47" t="s">
        <v>32</v>
      </c>
      <c r="D47" s="4">
        <f t="shared" ref="D47:J47" si="24">D14*(1+$C$41)</f>
        <v>880.00000000000011</v>
      </c>
      <c r="E47" s="4">
        <f t="shared" si="24"/>
        <v>990.00000000000011</v>
      </c>
      <c r="F47" s="4">
        <f t="shared" si="24"/>
        <v>1361.2500000000005</v>
      </c>
      <c r="G47" s="4">
        <f t="shared" si="24"/>
        <v>1497.3750000000007</v>
      </c>
      <c r="H47" s="4">
        <f t="shared" si="24"/>
        <v>1647.1125000000009</v>
      </c>
      <c r="I47" s="4">
        <f t="shared" si="24"/>
        <v>1811.8237500000012</v>
      </c>
      <c r="J47" s="4">
        <f t="shared" si="24"/>
        <v>1993.0061250000015</v>
      </c>
    </row>
    <row r="48" spans="1:10" outlineLevel="1" x14ac:dyDescent="0.3">
      <c r="B48" t="s">
        <v>5</v>
      </c>
      <c r="D48" s="4">
        <f t="shared" ref="D48:J48" si="25">D15*(1+$C$41)</f>
        <v>220.00000000000003</v>
      </c>
      <c r="E48" s="4">
        <f t="shared" si="25"/>
        <v>247.50000000000003</v>
      </c>
      <c r="F48" s="4">
        <f t="shared" si="25"/>
        <v>275</v>
      </c>
      <c r="G48" s="4">
        <f t="shared" si="25"/>
        <v>275</v>
      </c>
      <c r="H48" s="4">
        <f t="shared" si="25"/>
        <v>275</v>
      </c>
      <c r="I48" s="4">
        <f t="shared" si="25"/>
        <v>275</v>
      </c>
      <c r="J48" s="4">
        <f t="shared" si="25"/>
        <v>275</v>
      </c>
    </row>
    <row r="49" spans="2:10" outlineLevel="1" x14ac:dyDescent="0.3">
      <c r="B49" s="18" t="s">
        <v>7</v>
      </c>
      <c r="C49" s="18"/>
      <c r="D49" s="22">
        <f t="shared" ref="D49:J49" si="26">D16*(1+$C$41)</f>
        <v>9900</v>
      </c>
      <c r="E49" s="22">
        <f t="shared" si="26"/>
        <v>11137.5</v>
      </c>
      <c r="F49" s="22">
        <f t="shared" si="26"/>
        <v>11948.750000000004</v>
      </c>
      <c r="G49" s="22">
        <f t="shared" si="26"/>
        <v>13446.125000000005</v>
      </c>
      <c r="H49" s="22">
        <f t="shared" si="26"/>
        <v>15093.237500000008</v>
      </c>
      <c r="I49" s="22">
        <f t="shared" si="26"/>
        <v>16905.061250000006</v>
      </c>
      <c r="J49" s="22">
        <f t="shared" si="26"/>
        <v>18898.06737500001</v>
      </c>
    </row>
    <row r="50" spans="2:10" outlineLevel="1" x14ac:dyDescent="0.3">
      <c r="B50" t="s">
        <v>6</v>
      </c>
      <c r="D50" s="4">
        <f t="shared" ref="D50:J50" si="27">D17*(1+$C$41)</f>
        <v>2970.0000000000005</v>
      </c>
      <c r="E50" s="4">
        <f t="shared" si="27"/>
        <v>3341.2500000000005</v>
      </c>
      <c r="F50" s="4">
        <f t="shared" si="27"/>
        <v>3584.6250000000009</v>
      </c>
      <c r="G50" s="4">
        <f t="shared" si="27"/>
        <v>4033.8375000000015</v>
      </c>
      <c r="H50" s="4">
        <f t="shared" si="27"/>
        <v>4527.9712500000032</v>
      </c>
      <c r="I50" s="4">
        <f t="shared" si="27"/>
        <v>5071.5183750000024</v>
      </c>
      <c r="J50" s="4">
        <f t="shared" si="27"/>
        <v>5669.420212500002</v>
      </c>
    </row>
    <row r="51" spans="2:10" ht="15" outlineLevel="1" thickBot="1" x14ac:dyDescent="0.35">
      <c r="B51" s="19" t="s">
        <v>12</v>
      </c>
      <c r="C51" s="19"/>
      <c r="D51" s="20">
        <f t="shared" ref="D51:J51" si="28">D18*(1+$C$41)</f>
        <v>6930.0000000000009</v>
      </c>
      <c r="E51" s="20">
        <f t="shared" si="28"/>
        <v>7796.2500000000009</v>
      </c>
      <c r="F51" s="20">
        <f t="shared" si="28"/>
        <v>8364.1250000000018</v>
      </c>
      <c r="G51" s="20">
        <f t="shared" si="28"/>
        <v>9412.287500000004</v>
      </c>
      <c r="H51" s="20">
        <f t="shared" si="28"/>
        <v>10565.266250000008</v>
      </c>
      <c r="I51" s="20">
        <f t="shared" si="28"/>
        <v>11833.542875000006</v>
      </c>
      <c r="J51" s="20">
        <f t="shared" si="28"/>
        <v>13228.647162500007</v>
      </c>
    </row>
    <row r="52" spans="2:10" ht="15" thickTop="1" x14ac:dyDescent="0.3"/>
    <row r="53" spans="2:10" x14ac:dyDescent="0.3">
      <c r="B53" s="25" t="s">
        <v>14</v>
      </c>
      <c r="C53" s="26">
        <v>44788</v>
      </c>
      <c r="D53" s="27">
        <v>0</v>
      </c>
      <c r="E53" s="28">
        <v>1</v>
      </c>
      <c r="F53" s="28">
        <v>2</v>
      </c>
      <c r="G53" s="28">
        <v>3</v>
      </c>
      <c r="H53" s="28">
        <v>4</v>
      </c>
      <c r="I53" s="28">
        <v>5</v>
      </c>
      <c r="J53" s="28">
        <v>6</v>
      </c>
    </row>
    <row r="54" spans="2:10" x14ac:dyDescent="0.3">
      <c r="B54" t="s">
        <v>15</v>
      </c>
      <c r="D54" s="29">
        <f>EOMONTH($C$53,D53)</f>
        <v>44804</v>
      </c>
      <c r="E54" s="29">
        <f>EOMONTH($C$53,E53)</f>
        <v>44834</v>
      </c>
      <c r="F54" s="29">
        <f t="shared" ref="F54:J54" si="29">EOMONTH($C$53,F53)</f>
        <v>44865</v>
      </c>
      <c r="G54" s="29">
        <f t="shared" si="29"/>
        <v>44895</v>
      </c>
      <c r="H54" s="29">
        <f t="shared" si="29"/>
        <v>44926</v>
      </c>
      <c r="I54" s="29">
        <f t="shared" si="29"/>
        <v>44957</v>
      </c>
      <c r="J54" s="29">
        <f t="shared" si="29"/>
        <v>44985</v>
      </c>
    </row>
    <row r="55" spans="2:10" x14ac:dyDescent="0.3">
      <c r="B55" t="s">
        <v>16</v>
      </c>
      <c r="C55" s="29"/>
      <c r="D55" s="29">
        <f>DATE(YEAR($C$53)+D53,12,31)</f>
        <v>44926</v>
      </c>
      <c r="E55" s="29">
        <f t="shared" ref="E55:J55" si="30">DATE(YEAR($C$53)+E53,12,31)</f>
        <v>45291</v>
      </c>
      <c r="F55" s="29">
        <f t="shared" si="30"/>
        <v>45657</v>
      </c>
      <c r="G55" s="29">
        <f t="shared" si="30"/>
        <v>46022</v>
      </c>
      <c r="H55" s="29">
        <f t="shared" si="30"/>
        <v>46387</v>
      </c>
      <c r="I55" s="29">
        <f t="shared" si="30"/>
        <v>46752</v>
      </c>
      <c r="J55" s="29">
        <f t="shared" si="30"/>
        <v>47118</v>
      </c>
    </row>
    <row r="57" spans="2:10" x14ac:dyDescent="0.3">
      <c r="B57" t="s">
        <v>17</v>
      </c>
      <c r="C57" t="s">
        <v>18</v>
      </c>
      <c r="D57" s="30">
        <f>YEARFRAC($C$53,D54)</f>
        <v>4.4444444444444446E-2</v>
      </c>
      <c r="E57" s="30">
        <f t="shared" ref="E57:J57" si="31">YEARFRAC($C$53,E54)</f>
        <v>0.125</v>
      </c>
      <c r="F57" s="30">
        <f t="shared" si="31"/>
        <v>0.21111111111111111</v>
      </c>
      <c r="G57" s="30">
        <f t="shared" si="31"/>
        <v>0.29166666666666669</v>
      </c>
      <c r="H57" s="30">
        <f t="shared" si="31"/>
        <v>0.37777777777777777</v>
      </c>
      <c r="I57" s="30">
        <f t="shared" si="31"/>
        <v>0.46111111111111114</v>
      </c>
      <c r="J57" s="30">
        <f t="shared" si="31"/>
        <v>0.53611111111111109</v>
      </c>
    </row>
    <row r="58" spans="2:10" x14ac:dyDescent="0.3">
      <c r="B58" t="s">
        <v>19</v>
      </c>
      <c r="D58" s="30">
        <f>YEARFRAC($C$53,D55)</f>
        <v>0.37777777777777777</v>
      </c>
      <c r="E58" s="30">
        <f t="shared" ref="E58:J58" si="32">YEARFRAC($C$53,E55)</f>
        <v>1.3777777777777778</v>
      </c>
      <c r="F58" s="30">
        <f t="shared" si="32"/>
        <v>2.3777777777777778</v>
      </c>
      <c r="G58" s="30">
        <f t="shared" si="32"/>
        <v>3.3777777777777778</v>
      </c>
      <c r="H58" s="30">
        <f t="shared" si="32"/>
        <v>4.3777777777777782</v>
      </c>
      <c r="I58" s="30">
        <f t="shared" si="32"/>
        <v>5.3777777777777782</v>
      </c>
      <c r="J58" s="30">
        <f t="shared" si="32"/>
        <v>6.3777777777777782</v>
      </c>
    </row>
    <row r="60" spans="2:10" x14ac:dyDescent="0.3">
      <c r="B60" s="6" t="s">
        <v>20</v>
      </c>
    </row>
    <row r="61" spans="2:10" x14ac:dyDescent="0.3">
      <c r="B61" t="s">
        <v>3</v>
      </c>
      <c r="C61" s="34">
        <v>0.1</v>
      </c>
      <c r="D61" s="4">
        <f>D10</f>
        <v>8000</v>
      </c>
      <c r="E61" s="4">
        <f t="shared" ref="E61:J61" si="33">E10</f>
        <v>9000</v>
      </c>
      <c r="F61" s="4">
        <f t="shared" si="33"/>
        <v>9900.0000000000018</v>
      </c>
      <c r="G61" s="4">
        <f t="shared" si="33"/>
        <v>10890.000000000004</v>
      </c>
      <c r="H61" s="4">
        <f t="shared" si="33"/>
        <v>11979.000000000005</v>
      </c>
      <c r="I61" s="4">
        <f t="shared" si="33"/>
        <v>13176.900000000007</v>
      </c>
      <c r="J61" s="4">
        <f t="shared" si="33"/>
        <v>14494.590000000009</v>
      </c>
    </row>
    <row r="62" spans="2:10" x14ac:dyDescent="0.3">
      <c r="B62" t="s">
        <v>31</v>
      </c>
      <c r="C62" s="34">
        <v>0.2</v>
      </c>
      <c r="D62" s="4">
        <f>D12</f>
        <v>2000</v>
      </c>
      <c r="E62" s="4">
        <f t="shared" ref="E62:J62" si="34">E12</f>
        <v>2250</v>
      </c>
      <c r="F62" s="4">
        <f t="shared" si="34"/>
        <v>2500</v>
      </c>
      <c r="G62" s="4">
        <f t="shared" si="34"/>
        <v>2500</v>
      </c>
      <c r="H62" s="4">
        <f t="shared" si="34"/>
        <v>2500</v>
      </c>
      <c r="I62" s="4">
        <f t="shared" si="34"/>
        <v>2500</v>
      </c>
      <c r="J62" s="4">
        <f t="shared" si="34"/>
        <v>2500</v>
      </c>
    </row>
    <row r="63" spans="2:10" x14ac:dyDescent="0.3">
      <c r="B63" t="s">
        <v>32</v>
      </c>
      <c r="C63" s="34">
        <v>0.2</v>
      </c>
      <c r="D63" s="4">
        <f>D14</f>
        <v>800</v>
      </c>
      <c r="E63" s="4">
        <f t="shared" ref="E63:J63" si="35">E14</f>
        <v>900</v>
      </c>
      <c r="F63" s="4">
        <f t="shared" si="35"/>
        <v>1237.5000000000002</v>
      </c>
      <c r="G63" s="4">
        <f t="shared" si="35"/>
        <v>1361.2500000000005</v>
      </c>
      <c r="H63" s="4">
        <f t="shared" si="35"/>
        <v>1497.3750000000007</v>
      </c>
      <c r="I63" s="4">
        <f t="shared" si="35"/>
        <v>1647.1125000000009</v>
      </c>
      <c r="J63" s="4">
        <f t="shared" si="35"/>
        <v>1811.8237500000012</v>
      </c>
    </row>
    <row r="64" spans="2:10" x14ac:dyDescent="0.3">
      <c r="B64" t="s">
        <v>5</v>
      </c>
      <c r="C64" s="34">
        <v>0.3</v>
      </c>
      <c r="D64" s="4">
        <f>D15</f>
        <v>200</v>
      </c>
      <c r="E64" s="4">
        <f t="shared" ref="E64:J64" si="36">E15</f>
        <v>225</v>
      </c>
      <c r="F64" s="4">
        <f t="shared" si="36"/>
        <v>250</v>
      </c>
      <c r="G64" s="4">
        <f t="shared" si="36"/>
        <v>250</v>
      </c>
      <c r="H64" s="4">
        <f t="shared" si="36"/>
        <v>250</v>
      </c>
      <c r="I64" s="4">
        <f t="shared" si="36"/>
        <v>250</v>
      </c>
      <c r="J64" s="4">
        <f t="shared" si="36"/>
        <v>250</v>
      </c>
    </row>
    <row r="65" spans="2:10" x14ac:dyDescent="0.3">
      <c r="B65" t="s">
        <v>6</v>
      </c>
      <c r="C65" s="34">
        <v>0.2</v>
      </c>
      <c r="D65" s="4">
        <f>D17</f>
        <v>2700</v>
      </c>
      <c r="E65" s="4">
        <f t="shared" ref="E65:J65" si="37">E17</f>
        <v>3037.5</v>
      </c>
      <c r="F65" s="4">
        <f t="shared" si="37"/>
        <v>3258.7500000000005</v>
      </c>
      <c r="G65" s="4">
        <f t="shared" si="37"/>
        <v>3667.1250000000009</v>
      </c>
      <c r="H65" s="4">
        <f t="shared" si="37"/>
        <v>4116.3375000000024</v>
      </c>
      <c r="I65" s="4">
        <f t="shared" si="37"/>
        <v>4610.4712500000014</v>
      </c>
      <c r="J65" s="4">
        <f t="shared" si="37"/>
        <v>5154.0183750000015</v>
      </c>
    </row>
    <row r="66" spans="2:10" x14ac:dyDescent="0.3">
      <c r="B66" s="31" t="s">
        <v>21</v>
      </c>
      <c r="C66" s="32">
        <f>SUM(C61:C65)</f>
        <v>1</v>
      </c>
      <c r="D66" s="33">
        <f>SUM(D61:D65)</f>
        <v>13700</v>
      </c>
      <c r="E66" s="33">
        <f t="shared" ref="E66:J66" si="38">SUM(E61:E65)</f>
        <v>15412.5</v>
      </c>
      <c r="F66" s="33">
        <f t="shared" si="38"/>
        <v>17146.250000000004</v>
      </c>
      <c r="G66" s="33">
        <f t="shared" si="38"/>
        <v>18668.375000000004</v>
      </c>
      <c r="H66" s="33">
        <f t="shared" si="38"/>
        <v>20342.712500000009</v>
      </c>
      <c r="I66" s="33">
        <f t="shared" si="38"/>
        <v>22184.48375000001</v>
      </c>
      <c r="J66" s="33">
        <f t="shared" si="38"/>
        <v>24210.432125000014</v>
      </c>
    </row>
    <row r="68" spans="2:10" x14ac:dyDescent="0.3">
      <c r="B68" s="6" t="s">
        <v>22</v>
      </c>
      <c r="D68" s="4">
        <f>AVERAGE(D61:D65)</f>
        <v>2740</v>
      </c>
      <c r="E68" s="4">
        <f t="shared" ref="E68:J68" si="39">AVERAGE(E61:E65)</f>
        <v>3082.5</v>
      </c>
      <c r="F68" s="4">
        <f t="shared" si="39"/>
        <v>3429.2500000000009</v>
      </c>
      <c r="G68" s="4">
        <f t="shared" si="39"/>
        <v>3733.6750000000006</v>
      </c>
      <c r="H68" s="4">
        <f t="shared" si="39"/>
        <v>4068.5425000000018</v>
      </c>
      <c r="I68" s="4">
        <f t="shared" si="39"/>
        <v>4436.8967500000017</v>
      </c>
      <c r="J68" s="4">
        <f t="shared" si="39"/>
        <v>4842.0864250000031</v>
      </c>
    </row>
    <row r="69" spans="2:10" x14ac:dyDescent="0.3">
      <c r="B69" s="6" t="s">
        <v>23</v>
      </c>
      <c r="D69" s="4">
        <f>SUMPRODUCT($C$61:$C$65,D61:D65)</f>
        <v>1960</v>
      </c>
      <c r="E69" s="4">
        <f t="shared" ref="E69:J69" si="40">SUMPRODUCT($C$61:$C$65,E61:E65)</f>
        <v>2205</v>
      </c>
      <c r="F69" s="4">
        <f t="shared" si="40"/>
        <v>2464.2500000000005</v>
      </c>
      <c r="G69" s="4">
        <f t="shared" si="40"/>
        <v>2669.6750000000006</v>
      </c>
      <c r="H69" s="4">
        <f t="shared" si="40"/>
        <v>2895.6425000000013</v>
      </c>
      <c r="I69" s="4">
        <f t="shared" si="40"/>
        <v>3144.2067500000012</v>
      </c>
      <c r="J69" s="4">
        <f t="shared" si="40"/>
        <v>3417.6274250000015</v>
      </c>
    </row>
    <row r="70" spans="2:10" x14ac:dyDescent="0.3">
      <c r="B70" s="6" t="s">
        <v>24</v>
      </c>
      <c r="D70" s="4">
        <f>MEDIAN(D61:D65)</f>
        <v>2000</v>
      </c>
      <c r="E70" s="4">
        <f t="shared" ref="E70:J70" si="41">MEDIAN(E61:E65)</f>
        <v>2250</v>
      </c>
      <c r="F70" s="4">
        <f t="shared" si="41"/>
        <v>2500</v>
      </c>
      <c r="G70" s="4">
        <f t="shared" si="41"/>
        <v>2500</v>
      </c>
      <c r="H70" s="4">
        <f t="shared" si="41"/>
        <v>2500</v>
      </c>
      <c r="I70" s="4">
        <f t="shared" si="41"/>
        <v>2500</v>
      </c>
      <c r="J70" s="4">
        <f t="shared" si="41"/>
        <v>2500</v>
      </c>
    </row>
    <row r="71" spans="2:10" x14ac:dyDescent="0.3">
      <c r="B71" s="6"/>
    </row>
    <row r="72" spans="2:10" x14ac:dyDescent="0.3">
      <c r="B72" s="6" t="s">
        <v>25</v>
      </c>
      <c r="D72" s="4">
        <f>MIN(D61:D65)</f>
        <v>200</v>
      </c>
      <c r="E72" s="4">
        <f t="shared" ref="E72:J72" si="42">MIN(E61:E65)</f>
        <v>225</v>
      </c>
      <c r="F72" s="4">
        <f t="shared" si="42"/>
        <v>250</v>
      </c>
      <c r="G72" s="4">
        <f t="shared" si="42"/>
        <v>250</v>
      </c>
      <c r="H72" s="4">
        <f t="shared" si="42"/>
        <v>250</v>
      </c>
      <c r="I72" s="4">
        <f t="shared" si="42"/>
        <v>250</v>
      </c>
      <c r="J72" s="4">
        <f t="shared" si="42"/>
        <v>250</v>
      </c>
    </row>
    <row r="73" spans="2:10" x14ac:dyDescent="0.3">
      <c r="B73" s="6" t="s">
        <v>26</v>
      </c>
      <c r="D73" s="4">
        <f>MAX(D61:D65)</f>
        <v>8000</v>
      </c>
      <c r="E73" s="4">
        <f>MAX(E61:E65)</f>
        <v>9000</v>
      </c>
      <c r="F73" s="4">
        <f t="shared" ref="F73:J73" si="43">MAX(F61:F65)</f>
        <v>9900.0000000000018</v>
      </c>
      <c r="G73" s="4">
        <f t="shared" si="43"/>
        <v>10890.000000000004</v>
      </c>
      <c r="H73" s="4">
        <f t="shared" si="43"/>
        <v>11979.000000000005</v>
      </c>
      <c r="I73" s="4">
        <f t="shared" si="43"/>
        <v>13176.900000000007</v>
      </c>
      <c r="J73" s="4">
        <f t="shared" si="43"/>
        <v>14494.590000000009</v>
      </c>
    </row>
    <row r="74" spans="2:10" x14ac:dyDescent="0.3">
      <c r="B74" s="6" t="s">
        <v>27</v>
      </c>
      <c r="C74" s="35">
        <v>1</v>
      </c>
      <c r="D74">
        <f>LARGE(D61:D65,$C$74)</f>
        <v>8000</v>
      </c>
      <c r="E74" s="4">
        <f t="shared" ref="E74:J74" si="44">LARGE(E61:E65,$C$74)</f>
        <v>9000</v>
      </c>
      <c r="F74" s="4">
        <f t="shared" si="44"/>
        <v>9900.0000000000018</v>
      </c>
      <c r="G74" s="4">
        <f t="shared" si="44"/>
        <v>10890.000000000004</v>
      </c>
      <c r="H74" s="4">
        <f t="shared" si="44"/>
        <v>11979.000000000005</v>
      </c>
      <c r="I74" s="4">
        <f t="shared" si="44"/>
        <v>13176.900000000007</v>
      </c>
      <c r="J74" s="4">
        <f t="shared" si="44"/>
        <v>14494.590000000009</v>
      </c>
    </row>
    <row r="75" spans="2:10" x14ac:dyDescent="0.3">
      <c r="B75" s="6" t="s">
        <v>28</v>
      </c>
      <c r="C75" s="35">
        <v>3</v>
      </c>
      <c r="D75">
        <f>SMALL(D61:D65,$C$75)</f>
        <v>2000</v>
      </c>
      <c r="E75" s="4">
        <f t="shared" ref="E75:J75" si="45">SMALL(E61:E65,$C$75)</f>
        <v>2250</v>
      </c>
      <c r="F75" s="4">
        <f t="shared" si="45"/>
        <v>2500</v>
      </c>
      <c r="G75" s="4">
        <f t="shared" si="45"/>
        <v>2500</v>
      </c>
      <c r="H75" s="4">
        <f t="shared" si="45"/>
        <v>2500</v>
      </c>
      <c r="I75" s="4">
        <f t="shared" si="45"/>
        <v>2500</v>
      </c>
      <c r="J75" s="4">
        <f t="shared" si="45"/>
        <v>2500</v>
      </c>
    </row>
    <row r="77" spans="2:10" x14ac:dyDescent="0.3">
      <c r="B77" s="6" t="s">
        <v>29</v>
      </c>
    </row>
    <row r="78" spans="2:10" x14ac:dyDescent="0.3">
      <c r="B78" s="6" t="str">
        <f>"if &lt; "&amp;C78</f>
        <v>if &lt; 17500</v>
      </c>
      <c r="C78" s="35">
        <v>17500</v>
      </c>
      <c r="D78" s="4">
        <f>IF(D66&lt;$C$78,D66,0)</f>
        <v>13700</v>
      </c>
      <c r="E78" s="4">
        <f t="shared" ref="E78:J78" si="46">IF(E66&lt;$C$78,E66,0)</f>
        <v>15412.5</v>
      </c>
      <c r="F78" s="4">
        <f t="shared" si="46"/>
        <v>17146.250000000004</v>
      </c>
      <c r="G78" s="4">
        <f t="shared" si="46"/>
        <v>0</v>
      </c>
      <c r="H78" s="4">
        <f t="shared" si="46"/>
        <v>0</v>
      </c>
      <c r="I78" s="4">
        <f t="shared" si="46"/>
        <v>0</v>
      </c>
      <c r="J78" s="4">
        <f t="shared" si="46"/>
        <v>0</v>
      </c>
    </row>
    <row r="79" spans="2:10" x14ac:dyDescent="0.3">
      <c r="B79" s="6" t="str">
        <f>"if &gt;= "&amp;C79</f>
        <v>if &gt;= 17500</v>
      </c>
      <c r="C79" s="35">
        <v>17500</v>
      </c>
      <c r="D79" s="4">
        <f>IF(D66&gt;=$C$79,D66,0)</f>
        <v>0</v>
      </c>
      <c r="E79" s="4">
        <f t="shared" ref="E79:J79" si="47">IF(E66&gt;=$C$79,E66,0)</f>
        <v>0</v>
      </c>
      <c r="F79" s="4">
        <f t="shared" si="47"/>
        <v>0</v>
      </c>
      <c r="G79" s="4">
        <f t="shared" si="47"/>
        <v>18668.375000000004</v>
      </c>
      <c r="H79" s="4">
        <f t="shared" si="47"/>
        <v>20342.712500000009</v>
      </c>
      <c r="I79" s="4">
        <f t="shared" si="47"/>
        <v>22184.48375000001</v>
      </c>
      <c r="J79" s="4">
        <f t="shared" si="47"/>
        <v>24210.432125000014</v>
      </c>
    </row>
    <row r="80" spans="2:10" x14ac:dyDescent="0.3">
      <c r="B80" s="6" t="s">
        <v>21</v>
      </c>
      <c r="C80" s="6"/>
      <c r="D80" s="17">
        <f>SUM(D78:D79)</f>
        <v>13700</v>
      </c>
      <c r="E80" s="17">
        <f t="shared" ref="E80:J80" si="48">SUM(E78:E79)</f>
        <v>15412.5</v>
      </c>
      <c r="F80" s="17">
        <f t="shared" si="48"/>
        <v>17146.250000000004</v>
      </c>
      <c r="G80" s="17">
        <f t="shared" si="48"/>
        <v>18668.375000000004</v>
      </c>
      <c r="H80" s="17">
        <f t="shared" si="48"/>
        <v>20342.712500000009</v>
      </c>
      <c r="I80" s="17">
        <f t="shared" si="48"/>
        <v>22184.48375000001</v>
      </c>
      <c r="J80" s="17">
        <f t="shared" si="48"/>
        <v>24210.432125000014</v>
      </c>
    </row>
  </sheetData>
  <conditionalFormatting sqref="D29:J32 D34:J38">
    <cfRule type="cellIs" dxfId="2" priority="3" operator="lessThan">
      <formula>0.1</formula>
    </cfRule>
  </conditionalFormatting>
  <conditionalFormatting sqref="D46:J46">
    <cfRule type="cellIs" dxfId="1" priority="2" operator="greaterThan">
      <formula>15000</formula>
    </cfRule>
  </conditionalFormatting>
  <conditionalFormatting sqref="G46:J46">
    <cfRule type="cellIs" dxfId="0" priority="1" operator="greaterThan">
      <formula>15000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BANGA</dc:creator>
  <cp:lastModifiedBy>ANJALI BANGA</cp:lastModifiedBy>
  <dcterms:created xsi:type="dcterms:W3CDTF">2024-12-23T07:07:42Z</dcterms:created>
  <dcterms:modified xsi:type="dcterms:W3CDTF">2024-12-27T07:47:11Z</dcterms:modified>
</cp:coreProperties>
</file>